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učebny + stroje 2_8_2017\"/>
    </mc:Choice>
  </mc:AlternateContent>
  <bookViews>
    <workbookView xWindow="390" yWindow="540" windowWidth="16935" windowHeight="8130" firstSheet="1" activeTab="2"/>
  </bookViews>
  <sheets>
    <sheet name="Rekapitulace stavby" sheetId="1" r:id="rId1"/>
    <sheet name="2016-10-14-Hum2 - SO 02 D..." sheetId="2" r:id="rId2"/>
    <sheet name="2016-10-13-Hum1 - SO 01 Hala" sheetId="3" r:id="rId3"/>
    <sheet name="2016-10-14-Hum3 - SO 03 P..." sheetId="4" r:id="rId4"/>
    <sheet name="2016-10-14-Hum4 - SO 04 Z..." sheetId="5" r:id="rId5"/>
    <sheet name="2017-06-14-Hum5 - SO 05 S..." sheetId="6" r:id="rId6"/>
    <sheet name="2017-06-2017-Hum - VON - ..." sheetId="7" r:id="rId7"/>
    <sheet name="Pokyny pro vyplnění" sheetId="8" r:id="rId8"/>
  </sheets>
  <definedNames>
    <definedName name="_xlnm._FilterDatabase" localSheetId="2" hidden="1">'2016-10-13-Hum1 - SO 01 Hala'!$C$91:$K$253</definedName>
    <definedName name="_xlnm._FilterDatabase" localSheetId="1" hidden="1">'2016-10-14-Hum2 - SO 02 D...'!$C$80:$K$125</definedName>
    <definedName name="_xlnm._FilterDatabase" localSheetId="3" hidden="1">'2016-10-14-Hum3 - SO 03 P...'!$C$77:$K$81</definedName>
    <definedName name="_xlnm._FilterDatabase" localSheetId="4" hidden="1">'2016-10-14-Hum4 - SO 04 Z...'!$C$80:$K$112</definedName>
    <definedName name="_xlnm._FilterDatabase" localSheetId="5" hidden="1">'2017-06-14-Hum5 - SO 05 S...'!$C$78:$K$105</definedName>
    <definedName name="_xlnm._FilterDatabase" localSheetId="6" hidden="1">'2017-06-2017-Hum - VON - ...'!$C$78:$K$171</definedName>
    <definedName name="_xlnm.Print_Titles" localSheetId="2">'2016-10-13-Hum1 - SO 01 Hala'!$91:$91</definedName>
    <definedName name="_xlnm.Print_Titles" localSheetId="1">'2016-10-14-Hum2 - SO 02 D...'!$80:$80</definedName>
    <definedName name="_xlnm.Print_Titles" localSheetId="3">'2016-10-14-Hum3 - SO 03 P...'!$77:$77</definedName>
    <definedName name="_xlnm.Print_Titles" localSheetId="4">'2016-10-14-Hum4 - SO 04 Z...'!$80:$80</definedName>
    <definedName name="_xlnm.Print_Titles" localSheetId="5">'2017-06-14-Hum5 - SO 05 S...'!$78:$78</definedName>
    <definedName name="_xlnm.Print_Titles" localSheetId="6">'2017-06-2017-Hum - VON - ...'!$78:$78</definedName>
    <definedName name="_xlnm.Print_Titles" localSheetId="0">'Rekapitulace stavby'!$49:$49</definedName>
    <definedName name="_xlnm.Print_Area" localSheetId="2">'2016-10-13-Hum1 - SO 01 Hala'!$C$4:$J$36,'2016-10-13-Hum1 - SO 01 Hala'!$C$42:$J$73,'2016-10-13-Hum1 - SO 01 Hala'!$C$79:$K$253</definedName>
    <definedName name="_xlnm.Print_Area" localSheetId="1">'2016-10-14-Hum2 - SO 02 D...'!$C$4:$J$36,'2016-10-14-Hum2 - SO 02 D...'!$C$42:$J$62,'2016-10-14-Hum2 - SO 02 D...'!$C$68:$K$125</definedName>
    <definedName name="_xlnm.Print_Area" localSheetId="3">'2016-10-14-Hum3 - SO 03 P...'!$C$4:$J$36,'2016-10-14-Hum3 - SO 03 P...'!$C$42:$J$59,'2016-10-14-Hum3 - SO 03 P...'!$C$65:$K$81</definedName>
    <definedName name="_xlnm.Print_Area" localSheetId="4">'2016-10-14-Hum4 - SO 04 Z...'!$C$4:$J$36,'2016-10-14-Hum4 - SO 04 Z...'!$C$42:$J$62,'2016-10-14-Hum4 - SO 04 Z...'!$C$68:$K$112</definedName>
    <definedName name="_xlnm.Print_Area" localSheetId="5">'2017-06-14-Hum5 - SO 05 S...'!$C$4:$J$36,'2017-06-14-Hum5 - SO 05 S...'!$C$42:$J$60,'2017-06-14-Hum5 - SO 05 S...'!$C$66:$K$105</definedName>
    <definedName name="_xlnm.Print_Area" localSheetId="6">'2017-06-2017-Hum - VON - ...'!$C$4:$J$36,'2017-06-2017-Hum - VON - ...'!$C$42:$J$60,'2017-06-2017-Hum - VON - ...'!$C$66:$K$171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65" i="7"/>
  <c r="BH165" i="7"/>
  <c r="BG165" i="7"/>
  <c r="BF165" i="7"/>
  <c r="T165" i="7"/>
  <c r="R165" i="7"/>
  <c r="P165" i="7"/>
  <c r="BK165" i="7"/>
  <c r="J165" i="7"/>
  <c r="BE165" i="7" s="1"/>
  <c r="BI160" i="7"/>
  <c r="BH160" i="7"/>
  <c r="BG160" i="7"/>
  <c r="BF160" i="7"/>
  <c r="T160" i="7"/>
  <c r="R160" i="7"/>
  <c r="P160" i="7"/>
  <c r="BK160" i="7"/>
  <c r="J160" i="7"/>
  <c r="BE160" i="7" s="1"/>
  <c r="BI151" i="7"/>
  <c r="BH151" i="7"/>
  <c r="BG151" i="7"/>
  <c r="BF151" i="7"/>
  <c r="T151" i="7"/>
  <c r="T150" i="7" s="1"/>
  <c r="R151" i="7"/>
  <c r="R150" i="7" s="1"/>
  <c r="P151" i="7"/>
  <c r="BK151" i="7"/>
  <c r="J151" i="7"/>
  <c r="BE151" i="7" s="1"/>
  <c r="BI144" i="7"/>
  <c r="BH144" i="7"/>
  <c r="BG144" i="7"/>
  <c r="BF144" i="7"/>
  <c r="T144" i="7"/>
  <c r="R144" i="7"/>
  <c r="P144" i="7"/>
  <c r="BK144" i="7"/>
  <c r="J144" i="7"/>
  <c r="BE144" i="7" s="1"/>
  <c r="BI140" i="7"/>
  <c r="BH140" i="7"/>
  <c r="BG140" i="7"/>
  <c r="BF140" i="7"/>
  <c r="T140" i="7"/>
  <c r="R140" i="7"/>
  <c r="P140" i="7"/>
  <c r="BK140" i="7"/>
  <c r="J140" i="7"/>
  <c r="BE140" i="7" s="1"/>
  <c r="BI135" i="7"/>
  <c r="BH135" i="7"/>
  <c r="BG135" i="7"/>
  <c r="BF135" i="7"/>
  <c r="T135" i="7"/>
  <c r="R135" i="7"/>
  <c r="P135" i="7"/>
  <c r="BK135" i="7"/>
  <c r="J135" i="7"/>
  <c r="BE135" i="7" s="1"/>
  <c r="BI131" i="7"/>
  <c r="BH131" i="7"/>
  <c r="BG131" i="7"/>
  <c r="BF131" i="7"/>
  <c r="BE131" i="7"/>
  <c r="T131" i="7"/>
  <c r="R131" i="7"/>
  <c r="P131" i="7"/>
  <c r="BK131" i="7"/>
  <c r="J131" i="7"/>
  <c r="BI127" i="7"/>
  <c r="BH127" i="7"/>
  <c r="BG127" i="7"/>
  <c r="BF127" i="7"/>
  <c r="T127" i="7"/>
  <c r="R127" i="7"/>
  <c r="P127" i="7"/>
  <c r="BK127" i="7"/>
  <c r="J127" i="7"/>
  <c r="BE127" i="7" s="1"/>
  <c r="BI120" i="7"/>
  <c r="BH120" i="7"/>
  <c r="BG120" i="7"/>
  <c r="BF120" i="7"/>
  <c r="BE120" i="7"/>
  <c r="T120" i="7"/>
  <c r="R120" i="7"/>
  <c r="P120" i="7"/>
  <c r="BK120" i="7"/>
  <c r="J120" i="7"/>
  <c r="BI114" i="7"/>
  <c r="BH114" i="7"/>
  <c r="BG114" i="7"/>
  <c r="BF114" i="7"/>
  <c r="T114" i="7"/>
  <c r="R114" i="7"/>
  <c r="P114" i="7"/>
  <c r="BK114" i="7"/>
  <c r="J114" i="7"/>
  <c r="BE114" i="7" s="1"/>
  <c r="BI107" i="7"/>
  <c r="BH107" i="7"/>
  <c r="BG107" i="7"/>
  <c r="BF107" i="7"/>
  <c r="BE107" i="7"/>
  <c r="T107" i="7"/>
  <c r="R107" i="7"/>
  <c r="P107" i="7"/>
  <c r="BK107" i="7"/>
  <c r="J107" i="7"/>
  <c r="BI102" i="7"/>
  <c r="BH102" i="7"/>
  <c r="BG102" i="7"/>
  <c r="BF102" i="7"/>
  <c r="T102" i="7"/>
  <c r="R102" i="7"/>
  <c r="P102" i="7"/>
  <c r="BK102" i="7"/>
  <c r="J102" i="7"/>
  <c r="BE102" i="7" s="1"/>
  <c r="BI97" i="7"/>
  <c r="BH97" i="7"/>
  <c r="BG97" i="7"/>
  <c r="BF97" i="7"/>
  <c r="BE97" i="7"/>
  <c r="T97" i="7"/>
  <c r="R97" i="7"/>
  <c r="P97" i="7"/>
  <c r="BK97" i="7"/>
  <c r="J97" i="7"/>
  <c r="BI92" i="7"/>
  <c r="BH92" i="7"/>
  <c r="BG92" i="7"/>
  <c r="BF92" i="7"/>
  <c r="T92" i="7"/>
  <c r="R92" i="7"/>
  <c r="P92" i="7"/>
  <c r="BK92" i="7"/>
  <c r="J92" i="7"/>
  <c r="BE92" i="7" s="1"/>
  <c r="BI87" i="7"/>
  <c r="BH87" i="7"/>
  <c r="BG87" i="7"/>
  <c r="BF87" i="7"/>
  <c r="BE87" i="7"/>
  <c r="T87" i="7"/>
  <c r="R87" i="7"/>
  <c r="P87" i="7"/>
  <c r="BK87" i="7"/>
  <c r="J87" i="7"/>
  <c r="BI82" i="7"/>
  <c r="BH82" i="7"/>
  <c r="F33" i="7" s="1"/>
  <c r="BC57" i="1" s="1"/>
  <c r="BG82" i="7"/>
  <c r="BF82" i="7"/>
  <c r="T82" i="7"/>
  <c r="T81" i="7" s="1"/>
  <c r="T80" i="7" s="1"/>
  <c r="T79" i="7" s="1"/>
  <c r="R82" i="7"/>
  <c r="P82" i="7"/>
  <c r="BK82" i="7"/>
  <c r="J82" i="7"/>
  <c r="BE82" i="7" s="1"/>
  <c r="J75" i="7"/>
  <c r="F75" i="7"/>
  <c r="F73" i="7"/>
  <c r="E71" i="7"/>
  <c r="E69" i="7"/>
  <c r="J51" i="7"/>
  <c r="F51" i="7"/>
  <c r="F49" i="7"/>
  <c r="E47" i="7"/>
  <c r="J18" i="7"/>
  <c r="E18" i="7"/>
  <c r="F76" i="7" s="1"/>
  <c r="J17" i="7"/>
  <c r="J12" i="7"/>
  <c r="J73" i="7" s="1"/>
  <c r="E7" i="7"/>
  <c r="E45" i="7" s="1"/>
  <c r="P104" i="6"/>
  <c r="AY56" i="1"/>
  <c r="AX56" i="1"/>
  <c r="BI105" i="6"/>
  <c r="BH105" i="6"/>
  <c r="BG105" i="6"/>
  <c r="BF105" i="6"/>
  <c r="T105" i="6"/>
  <c r="T104" i="6" s="1"/>
  <c r="R105" i="6"/>
  <c r="R104" i="6" s="1"/>
  <c r="P105" i="6"/>
  <c r="BK105" i="6"/>
  <c r="BK104" i="6" s="1"/>
  <c r="J104" i="6" s="1"/>
  <c r="J59" i="6" s="1"/>
  <c r="J105" i="6"/>
  <c r="BE105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BE84" i="6"/>
  <c r="T84" i="6"/>
  <c r="R84" i="6"/>
  <c r="P84" i="6"/>
  <c r="BK84" i="6"/>
  <c r="J84" i="6"/>
  <c r="BI82" i="6"/>
  <c r="BH82" i="6"/>
  <c r="F33" i="6" s="1"/>
  <c r="BC56" i="1" s="1"/>
  <c r="BG82" i="6"/>
  <c r="BF82" i="6"/>
  <c r="T82" i="6"/>
  <c r="T81" i="6" s="1"/>
  <c r="R82" i="6"/>
  <c r="P82" i="6"/>
  <c r="BK82" i="6"/>
  <c r="J82" i="6"/>
  <c r="BE82" i="6" s="1"/>
  <c r="J75" i="6"/>
  <c r="F75" i="6"/>
  <c r="F73" i="6"/>
  <c r="E71" i="6"/>
  <c r="E69" i="6"/>
  <c r="J51" i="6"/>
  <c r="F51" i="6"/>
  <c r="F49" i="6"/>
  <c r="E47" i="6"/>
  <c r="J18" i="6"/>
  <c r="E18" i="6"/>
  <c r="F52" i="6" s="1"/>
  <c r="J17" i="6"/>
  <c r="J12" i="6"/>
  <c r="J73" i="6" s="1"/>
  <c r="E7" i="6"/>
  <c r="E45" i="6" s="1"/>
  <c r="AY55" i="1"/>
  <c r="AX55" i="1"/>
  <c r="BI112" i="5"/>
  <c r="BH112" i="5"/>
  <c r="BG112" i="5"/>
  <c r="BF112" i="5"/>
  <c r="T112" i="5"/>
  <c r="T111" i="5" s="1"/>
  <c r="R112" i="5"/>
  <c r="R111" i="5" s="1"/>
  <c r="P112" i="5"/>
  <c r="P111" i="5" s="1"/>
  <c r="BK112" i="5"/>
  <c r="BK111" i="5" s="1"/>
  <c r="J111" i="5" s="1"/>
  <c r="J61" i="5" s="1"/>
  <c r="J112" i="5"/>
  <c r="BE112" i="5" s="1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R109" i="5"/>
  <c r="P109" i="5"/>
  <c r="P108" i="5" s="1"/>
  <c r="BK109" i="5"/>
  <c r="BK108" i="5" s="1"/>
  <c r="J108" i="5" s="1"/>
  <c r="J60" i="5" s="1"/>
  <c r="J109" i="5"/>
  <c r="BE109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BE105" i="5"/>
  <c r="T105" i="5"/>
  <c r="R105" i="5"/>
  <c r="P105" i="5"/>
  <c r="BK105" i="5"/>
  <c r="J105" i="5"/>
  <c r="BI104" i="5"/>
  <c r="BH104" i="5"/>
  <c r="BG104" i="5"/>
  <c r="BF104" i="5"/>
  <c r="T104" i="5"/>
  <c r="R104" i="5"/>
  <c r="P104" i="5"/>
  <c r="BK104" i="5"/>
  <c r="J104" i="5"/>
  <c r="BE104" i="5" s="1"/>
  <c r="BI103" i="5"/>
  <c r="BH103" i="5"/>
  <c r="BG103" i="5"/>
  <c r="BF103" i="5"/>
  <c r="BE103" i="5"/>
  <c r="T103" i="5"/>
  <c r="R103" i="5"/>
  <c r="P103" i="5"/>
  <c r="BK103" i="5"/>
  <c r="J103" i="5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BE101" i="5"/>
  <c r="T101" i="5"/>
  <c r="R101" i="5"/>
  <c r="P101" i="5"/>
  <c r="BK101" i="5"/>
  <c r="J101" i="5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BE99" i="5"/>
  <c r="T99" i="5"/>
  <c r="R99" i="5"/>
  <c r="P99" i="5"/>
  <c r="BK99" i="5"/>
  <c r="J99" i="5"/>
  <c r="BI98" i="5"/>
  <c r="BH98" i="5"/>
  <c r="BG98" i="5"/>
  <c r="BF98" i="5"/>
  <c r="T98" i="5"/>
  <c r="R98" i="5"/>
  <c r="R97" i="5" s="1"/>
  <c r="P98" i="5"/>
  <c r="P97" i="5" s="1"/>
  <c r="BK98" i="5"/>
  <c r="J98" i="5"/>
  <c r="BE98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4" i="5"/>
  <c r="F34" i="5" s="1"/>
  <c r="BD55" i="1" s="1"/>
  <c r="BH84" i="5"/>
  <c r="BG84" i="5"/>
  <c r="BF84" i="5"/>
  <c r="T84" i="5"/>
  <c r="T83" i="5" s="1"/>
  <c r="R84" i="5"/>
  <c r="P84" i="5"/>
  <c r="BK84" i="5"/>
  <c r="J84" i="5"/>
  <c r="BE84" i="5" s="1"/>
  <c r="J77" i="5"/>
  <c r="F77" i="5"/>
  <c r="J75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E7" i="5"/>
  <c r="E71" i="5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J31" i="4" s="1"/>
  <c r="AW54" i="1" s="1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J51" i="4"/>
  <c r="F51" i="4"/>
  <c r="F49" i="4"/>
  <c r="E47" i="4"/>
  <c r="E45" i="4"/>
  <c r="J18" i="4"/>
  <c r="E18" i="4"/>
  <c r="F52" i="4" s="1"/>
  <c r="J17" i="4"/>
  <c r="J12" i="4"/>
  <c r="J72" i="4" s="1"/>
  <c r="E7" i="4"/>
  <c r="E68" i="4" s="1"/>
  <c r="AY53" i="1"/>
  <c r="AX53" i="1"/>
  <c r="BI253" i="3"/>
  <c r="BH253" i="3"/>
  <c r="BG253" i="3"/>
  <c r="BF253" i="3"/>
  <c r="T253" i="3"/>
  <c r="R253" i="3"/>
  <c r="P253" i="3"/>
  <c r="BK253" i="3"/>
  <c r="J253" i="3"/>
  <c r="BE253" i="3" s="1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 s="1"/>
  <c r="BI248" i="3"/>
  <c r="BH248" i="3"/>
  <c r="BG248" i="3"/>
  <c r="BF248" i="3"/>
  <c r="T248" i="3"/>
  <c r="R248" i="3"/>
  <c r="P248" i="3"/>
  <c r="BK248" i="3"/>
  <c r="BK247" i="3" s="1"/>
  <c r="J247" i="3" s="1"/>
  <c r="J72" i="3" s="1"/>
  <c r="J248" i="3"/>
  <c r="BE248" i="3" s="1"/>
  <c r="BI246" i="3"/>
  <c r="BH246" i="3"/>
  <c r="BG246" i="3"/>
  <c r="BF246" i="3"/>
  <c r="T246" i="3"/>
  <c r="R246" i="3"/>
  <c r="P246" i="3"/>
  <c r="BK246" i="3"/>
  <c r="J246" i="3"/>
  <c r="BE246" i="3" s="1"/>
  <c r="BI244" i="3"/>
  <c r="BH244" i="3"/>
  <c r="BG244" i="3"/>
  <c r="BF244" i="3"/>
  <c r="BE244" i="3"/>
  <c r="T244" i="3"/>
  <c r="R244" i="3"/>
  <c r="P244" i="3"/>
  <c r="BK244" i="3"/>
  <c r="J244" i="3"/>
  <c r="BI243" i="3"/>
  <c r="BH243" i="3"/>
  <c r="BG243" i="3"/>
  <c r="BF243" i="3"/>
  <c r="T243" i="3"/>
  <c r="R243" i="3"/>
  <c r="P243" i="3"/>
  <c r="BK243" i="3"/>
  <c r="J243" i="3"/>
  <c r="BE243" i="3" s="1"/>
  <c r="BI242" i="3"/>
  <c r="BH242" i="3"/>
  <c r="BG242" i="3"/>
  <c r="BF242" i="3"/>
  <c r="BE242" i="3"/>
  <c r="T242" i="3"/>
  <c r="R242" i="3"/>
  <c r="P242" i="3"/>
  <c r="BK242" i="3"/>
  <c r="J242" i="3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BE240" i="3"/>
  <c r="T240" i="3"/>
  <c r="T239" i="3" s="1"/>
  <c r="R240" i="3"/>
  <c r="P240" i="3"/>
  <c r="BK240" i="3"/>
  <c r="BK239" i="3" s="1"/>
  <c r="J239" i="3" s="1"/>
  <c r="J71" i="3" s="1"/>
  <c r="J240" i="3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 s="1"/>
  <c r="BI236" i="3"/>
  <c r="BH236" i="3"/>
  <c r="BG236" i="3"/>
  <c r="BF236" i="3"/>
  <c r="T236" i="3"/>
  <c r="R236" i="3"/>
  <c r="P236" i="3"/>
  <c r="BK236" i="3"/>
  <c r="J236" i="3"/>
  <c r="BE236" i="3" s="1"/>
  <c r="BI235" i="3"/>
  <c r="BH235" i="3"/>
  <c r="BG235" i="3"/>
  <c r="BF235" i="3"/>
  <c r="T235" i="3"/>
  <c r="R235" i="3"/>
  <c r="P235" i="3"/>
  <c r="BK235" i="3"/>
  <c r="J235" i="3"/>
  <c r="BE235" i="3" s="1"/>
  <c r="BI234" i="3"/>
  <c r="BH234" i="3"/>
  <c r="BG234" i="3"/>
  <c r="BF234" i="3"/>
  <c r="T234" i="3"/>
  <c r="R234" i="3"/>
  <c r="P234" i="3"/>
  <c r="BK234" i="3"/>
  <c r="J234" i="3"/>
  <c r="BE234" i="3" s="1"/>
  <c r="BI233" i="3"/>
  <c r="BH233" i="3"/>
  <c r="BG233" i="3"/>
  <c r="BF233" i="3"/>
  <c r="T233" i="3"/>
  <c r="R233" i="3"/>
  <c r="P233" i="3"/>
  <c r="BK233" i="3"/>
  <c r="J233" i="3"/>
  <c r="BE233" i="3" s="1"/>
  <c r="BI232" i="3"/>
  <c r="BH232" i="3"/>
  <c r="BG232" i="3"/>
  <c r="BF232" i="3"/>
  <c r="T232" i="3"/>
  <c r="T231" i="3" s="1"/>
  <c r="R232" i="3"/>
  <c r="P232" i="3"/>
  <c r="BK232" i="3"/>
  <c r="J232" i="3"/>
  <c r="BE232" i="3" s="1"/>
  <c r="BI230" i="3"/>
  <c r="BH230" i="3"/>
  <c r="BG230" i="3"/>
  <c r="BF230" i="3"/>
  <c r="BE230" i="3"/>
  <c r="T230" i="3"/>
  <c r="R230" i="3"/>
  <c r="P230" i="3"/>
  <c r="BK230" i="3"/>
  <c r="J230" i="3"/>
  <c r="BI229" i="3"/>
  <c r="BH229" i="3"/>
  <c r="BG229" i="3"/>
  <c r="BF229" i="3"/>
  <c r="T229" i="3"/>
  <c r="R229" i="3"/>
  <c r="P229" i="3"/>
  <c r="BK229" i="3"/>
  <c r="J229" i="3"/>
  <c r="BE229" i="3" s="1"/>
  <c r="BI228" i="3"/>
  <c r="BH228" i="3"/>
  <c r="BG228" i="3"/>
  <c r="BF228" i="3"/>
  <c r="BE228" i="3"/>
  <c r="T228" i="3"/>
  <c r="R228" i="3"/>
  <c r="P228" i="3"/>
  <c r="BK228" i="3"/>
  <c r="J228" i="3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BE226" i="3"/>
  <c r="T226" i="3"/>
  <c r="R226" i="3"/>
  <c r="P226" i="3"/>
  <c r="P225" i="3" s="1"/>
  <c r="BK226" i="3"/>
  <c r="BK225" i="3" s="1"/>
  <c r="J225" i="3" s="1"/>
  <c r="J69" i="3" s="1"/>
  <c r="J226" i="3"/>
  <c r="BI224" i="3"/>
  <c r="BH224" i="3"/>
  <c r="BG224" i="3"/>
  <c r="BF224" i="3"/>
  <c r="T224" i="3"/>
  <c r="T223" i="3" s="1"/>
  <c r="R224" i="3"/>
  <c r="R223" i="3" s="1"/>
  <c r="P224" i="3"/>
  <c r="P223" i="3" s="1"/>
  <c r="BK224" i="3"/>
  <c r="BK223" i="3" s="1"/>
  <c r="J223" i="3" s="1"/>
  <c r="J68" i="3" s="1"/>
  <c r="J224" i="3"/>
  <c r="BE224" i="3" s="1"/>
  <c r="BI222" i="3"/>
  <c r="BH222" i="3"/>
  <c r="BG222" i="3"/>
  <c r="BF222" i="3"/>
  <c r="BE222" i="3"/>
  <c r="T222" i="3"/>
  <c r="T221" i="3" s="1"/>
  <c r="R222" i="3"/>
  <c r="R221" i="3" s="1"/>
  <c r="P222" i="3"/>
  <c r="P221" i="3" s="1"/>
  <c r="BK222" i="3"/>
  <c r="BK221" i="3" s="1"/>
  <c r="J221" i="3" s="1"/>
  <c r="J67" i="3" s="1"/>
  <c r="J222" i="3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 s="1"/>
  <c r="BI214" i="3"/>
  <c r="BH214" i="3"/>
  <c r="BG214" i="3"/>
  <c r="BF214" i="3"/>
  <c r="T214" i="3"/>
  <c r="R214" i="3"/>
  <c r="P214" i="3"/>
  <c r="BK214" i="3"/>
  <c r="J214" i="3"/>
  <c r="BE214" i="3" s="1"/>
  <c r="BI213" i="3"/>
  <c r="BH213" i="3"/>
  <c r="BG213" i="3"/>
  <c r="BF213" i="3"/>
  <c r="T213" i="3"/>
  <c r="R213" i="3"/>
  <c r="P213" i="3"/>
  <c r="BK213" i="3"/>
  <c r="J213" i="3"/>
  <c r="BE213" i="3" s="1"/>
  <c r="BI211" i="3"/>
  <c r="BH211" i="3"/>
  <c r="BG211" i="3"/>
  <c r="BF211" i="3"/>
  <c r="T211" i="3"/>
  <c r="R211" i="3"/>
  <c r="P211" i="3"/>
  <c r="BK211" i="3"/>
  <c r="J211" i="3"/>
  <c r="BE211" i="3" s="1"/>
  <c r="BI209" i="3"/>
  <c r="BH209" i="3"/>
  <c r="BG209" i="3"/>
  <c r="BF209" i="3"/>
  <c r="BE209" i="3"/>
  <c r="T209" i="3"/>
  <c r="R209" i="3"/>
  <c r="P209" i="3"/>
  <c r="BK209" i="3"/>
  <c r="J209" i="3"/>
  <c r="BI208" i="3"/>
  <c r="BH208" i="3"/>
  <c r="BG208" i="3"/>
  <c r="BF208" i="3"/>
  <c r="T208" i="3"/>
  <c r="R208" i="3"/>
  <c r="P208" i="3"/>
  <c r="BK208" i="3"/>
  <c r="J208" i="3"/>
  <c r="BE208" i="3" s="1"/>
  <c r="BI204" i="3"/>
  <c r="BH204" i="3"/>
  <c r="BG204" i="3"/>
  <c r="BF204" i="3"/>
  <c r="BE204" i="3"/>
  <c r="T204" i="3"/>
  <c r="R204" i="3"/>
  <c r="P204" i="3"/>
  <c r="BK204" i="3"/>
  <c r="J204" i="3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BE200" i="3"/>
  <c r="T200" i="3"/>
  <c r="R200" i="3"/>
  <c r="P200" i="3"/>
  <c r="P199" i="3" s="1"/>
  <c r="BK200" i="3"/>
  <c r="J200" i="3"/>
  <c r="BI197" i="3"/>
  <c r="BH197" i="3"/>
  <c r="BG197" i="3"/>
  <c r="BF197" i="3"/>
  <c r="T197" i="3"/>
  <c r="T196" i="3" s="1"/>
  <c r="R197" i="3"/>
  <c r="R196" i="3" s="1"/>
  <c r="P197" i="3"/>
  <c r="P196" i="3" s="1"/>
  <c r="BK197" i="3"/>
  <c r="BK196" i="3" s="1"/>
  <c r="J196" i="3" s="1"/>
  <c r="J64" i="3" s="1"/>
  <c r="J197" i="3"/>
  <c r="BE197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6" i="3"/>
  <c r="BH186" i="3"/>
  <c r="BG186" i="3"/>
  <c r="BF186" i="3"/>
  <c r="BE186" i="3"/>
  <c r="T186" i="3"/>
  <c r="R186" i="3"/>
  <c r="P186" i="3"/>
  <c r="BK186" i="3"/>
  <c r="J186" i="3"/>
  <c r="BI184" i="3"/>
  <c r="BH184" i="3"/>
  <c r="BG184" i="3"/>
  <c r="BF184" i="3"/>
  <c r="BE184" i="3"/>
  <c r="T184" i="3"/>
  <c r="R184" i="3"/>
  <c r="R183" i="3" s="1"/>
  <c r="P184" i="3"/>
  <c r="BK184" i="3"/>
  <c r="J184" i="3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 s="1"/>
  <c r="BI178" i="3"/>
  <c r="BH178" i="3"/>
  <c r="BG178" i="3"/>
  <c r="BF178" i="3"/>
  <c r="BE178" i="3"/>
  <c r="T178" i="3"/>
  <c r="R178" i="3"/>
  <c r="P178" i="3"/>
  <c r="BK178" i="3"/>
  <c r="J178" i="3"/>
  <c r="BI176" i="3"/>
  <c r="BH176" i="3"/>
  <c r="BG176" i="3"/>
  <c r="BF176" i="3"/>
  <c r="T176" i="3"/>
  <c r="R176" i="3"/>
  <c r="P176" i="3"/>
  <c r="BK176" i="3"/>
  <c r="J176" i="3"/>
  <c r="BE176" i="3" s="1"/>
  <c r="BI174" i="3"/>
  <c r="BH174" i="3"/>
  <c r="BG174" i="3"/>
  <c r="BF174" i="3"/>
  <c r="BE174" i="3"/>
  <c r="T174" i="3"/>
  <c r="R174" i="3"/>
  <c r="P174" i="3"/>
  <c r="BK174" i="3"/>
  <c r="J174" i="3"/>
  <c r="BI173" i="3"/>
  <c r="BH173" i="3"/>
  <c r="BG173" i="3"/>
  <c r="BF173" i="3"/>
  <c r="T173" i="3"/>
  <c r="R173" i="3"/>
  <c r="P173" i="3"/>
  <c r="BK173" i="3"/>
  <c r="J173" i="3"/>
  <c r="BE173" i="3" s="1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BE169" i="3"/>
  <c r="T169" i="3"/>
  <c r="R169" i="3"/>
  <c r="P169" i="3"/>
  <c r="BK169" i="3"/>
  <c r="J169" i="3"/>
  <c r="BI167" i="3"/>
  <c r="BH167" i="3"/>
  <c r="BG167" i="3"/>
  <c r="BF167" i="3"/>
  <c r="T167" i="3"/>
  <c r="R167" i="3"/>
  <c r="R166" i="3" s="1"/>
  <c r="P167" i="3"/>
  <c r="P166" i="3" s="1"/>
  <c r="BK167" i="3"/>
  <c r="J167" i="3"/>
  <c r="BE167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P161" i="3" s="1"/>
  <c r="BK162" i="3"/>
  <c r="BK161" i="3" s="1"/>
  <c r="J161" i="3" s="1"/>
  <c r="J61" i="3" s="1"/>
  <c r="J162" i="3"/>
  <c r="BE162" i="3" s="1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BE157" i="3"/>
  <c r="T157" i="3"/>
  <c r="R157" i="3"/>
  <c r="P157" i="3"/>
  <c r="BK157" i="3"/>
  <c r="J157" i="3"/>
  <c r="BI156" i="3"/>
  <c r="BH156" i="3"/>
  <c r="BG156" i="3"/>
  <c r="BF156" i="3"/>
  <c r="BE156" i="3"/>
  <c r="T156" i="3"/>
  <c r="R156" i="3"/>
  <c r="P156" i="3"/>
  <c r="BK156" i="3"/>
  <c r="J156" i="3"/>
  <c r="BI155" i="3"/>
  <c r="BH155" i="3"/>
  <c r="BG155" i="3"/>
  <c r="BF155" i="3"/>
  <c r="BE155" i="3"/>
  <c r="T155" i="3"/>
  <c r="R155" i="3"/>
  <c r="P155" i="3"/>
  <c r="BK155" i="3"/>
  <c r="J155" i="3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BE149" i="3"/>
  <c r="T149" i="3"/>
  <c r="R149" i="3"/>
  <c r="P149" i="3"/>
  <c r="BK149" i="3"/>
  <c r="J149" i="3"/>
  <c r="BI148" i="3"/>
  <c r="BH148" i="3"/>
  <c r="BG148" i="3"/>
  <c r="BF148" i="3"/>
  <c r="BE148" i="3"/>
  <c r="T148" i="3"/>
  <c r="R148" i="3"/>
  <c r="P148" i="3"/>
  <c r="BK148" i="3"/>
  <c r="J148" i="3"/>
  <c r="BI146" i="3"/>
  <c r="BH146" i="3"/>
  <c r="BG146" i="3"/>
  <c r="BF146" i="3"/>
  <c r="BE146" i="3"/>
  <c r="T146" i="3"/>
  <c r="R146" i="3"/>
  <c r="P146" i="3"/>
  <c r="BK146" i="3"/>
  <c r="J146" i="3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T139" i="3" s="1"/>
  <c r="R140" i="3"/>
  <c r="P140" i="3"/>
  <c r="BK140" i="3"/>
  <c r="BK139" i="3" s="1"/>
  <c r="J139" i="3" s="1"/>
  <c r="J60" i="3" s="1"/>
  <c r="J140" i="3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T126" i="3"/>
  <c r="R126" i="3"/>
  <c r="P126" i="3"/>
  <c r="BK126" i="3"/>
  <c r="J126" i="3"/>
  <c r="BE126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BK121" i="3" s="1"/>
  <c r="J121" i="3" s="1"/>
  <c r="J59" i="3" s="1"/>
  <c r="J122" i="3"/>
  <c r="BE122" i="3" s="1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BE110" i="3"/>
  <c r="T110" i="3"/>
  <c r="R110" i="3"/>
  <c r="P110" i="3"/>
  <c r="BK110" i="3"/>
  <c r="J110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BE107" i="3"/>
  <c r="T107" i="3"/>
  <c r="R107" i="3"/>
  <c r="P107" i="3"/>
  <c r="BK107" i="3"/>
  <c r="J107" i="3"/>
  <c r="BI105" i="3"/>
  <c r="BH105" i="3"/>
  <c r="BG105" i="3"/>
  <c r="BF105" i="3"/>
  <c r="BE105" i="3"/>
  <c r="T105" i="3"/>
  <c r="R105" i="3"/>
  <c r="P105" i="3"/>
  <c r="BK105" i="3"/>
  <c r="J105" i="3"/>
  <c r="BI104" i="3"/>
  <c r="BH104" i="3"/>
  <c r="BG104" i="3"/>
  <c r="BF104" i="3"/>
  <c r="BE104" i="3"/>
  <c r="T104" i="3"/>
  <c r="R104" i="3"/>
  <c r="P104" i="3"/>
  <c r="BK104" i="3"/>
  <c r="J104" i="3"/>
  <c r="BI102" i="3"/>
  <c r="BH102" i="3"/>
  <c r="BG102" i="3"/>
  <c r="BF102" i="3"/>
  <c r="BE102" i="3"/>
  <c r="T102" i="3"/>
  <c r="R102" i="3"/>
  <c r="P102" i="3"/>
  <c r="BK102" i="3"/>
  <c r="J102" i="3"/>
  <c r="BI101" i="3"/>
  <c r="BH101" i="3"/>
  <c r="BG101" i="3"/>
  <c r="BF101" i="3"/>
  <c r="BE101" i="3"/>
  <c r="T101" i="3"/>
  <c r="R101" i="3"/>
  <c r="P101" i="3"/>
  <c r="BK101" i="3"/>
  <c r="J101" i="3"/>
  <c r="BI100" i="3"/>
  <c r="BH100" i="3"/>
  <c r="BG100" i="3"/>
  <c r="BF100" i="3"/>
  <c r="BE100" i="3"/>
  <c r="T100" i="3"/>
  <c r="R100" i="3"/>
  <c r="P100" i="3"/>
  <c r="BK100" i="3"/>
  <c r="J100" i="3"/>
  <c r="BI99" i="3"/>
  <c r="BH99" i="3"/>
  <c r="BG99" i="3"/>
  <c r="BF99" i="3"/>
  <c r="BE99" i="3"/>
  <c r="T99" i="3"/>
  <c r="R99" i="3"/>
  <c r="P99" i="3"/>
  <c r="BK99" i="3"/>
  <c r="J99" i="3"/>
  <c r="BI97" i="3"/>
  <c r="BH97" i="3"/>
  <c r="BG97" i="3"/>
  <c r="BF97" i="3"/>
  <c r="T97" i="3"/>
  <c r="R97" i="3"/>
  <c r="P97" i="3"/>
  <c r="BK97" i="3"/>
  <c r="J97" i="3"/>
  <c r="BE97" i="3" s="1"/>
  <c r="BI95" i="3"/>
  <c r="F34" i="3" s="1"/>
  <c r="BD53" i="1" s="1"/>
  <c r="BH95" i="3"/>
  <c r="BG95" i="3"/>
  <c r="BF95" i="3"/>
  <c r="BE95" i="3"/>
  <c r="T95" i="3"/>
  <c r="T94" i="3" s="1"/>
  <c r="R95" i="3"/>
  <c r="P95" i="3"/>
  <c r="BK95" i="3"/>
  <c r="BK94" i="3" s="1"/>
  <c r="J95" i="3"/>
  <c r="J88" i="3"/>
  <c r="F88" i="3"/>
  <c r="F86" i="3"/>
  <c r="E84" i="3"/>
  <c r="J51" i="3"/>
  <c r="F51" i="3"/>
  <c r="F49" i="3"/>
  <c r="E47" i="3"/>
  <c r="J18" i="3"/>
  <c r="E18" i="3"/>
  <c r="F89" i="3" s="1"/>
  <c r="J17" i="3"/>
  <c r="J12" i="3"/>
  <c r="J49" i="3" s="1"/>
  <c r="E7" i="3"/>
  <c r="E45" i="3" s="1"/>
  <c r="T124" i="2"/>
  <c r="P124" i="2"/>
  <c r="AY52" i="1"/>
  <c r="AX52" i="1"/>
  <c r="BI125" i="2"/>
  <c r="BH125" i="2"/>
  <c r="BG125" i="2"/>
  <c r="BF125" i="2"/>
  <c r="BE125" i="2"/>
  <c r="T125" i="2"/>
  <c r="R125" i="2"/>
  <c r="R124" i="2" s="1"/>
  <c r="P125" i="2"/>
  <c r="BK125" i="2"/>
  <c r="BK124" i="2" s="1"/>
  <c r="J124" i="2" s="1"/>
  <c r="J61" i="2" s="1"/>
  <c r="J125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BK102" i="2" s="1"/>
  <c r="J102" i="2" s="1"/>
  <c r="J60" i="2" s="1"/>
  <c r="J103" i="2"/>
  <c r="BE103" i="2" s="1"/>
  <c r="BI101" i="2"/>
  <c r="BH101" i="2"/>
  <c r="BG101" i="2"/>
  <c r="BF101" i="2"/>
  <c r="T101" i="2"/>
  <c r="T100" i="2" s="1"/>
  <c r="R101" i="2"/>
  <c r="R100" i="2" s="1"/>
  <c r="P101" i="2"/>
  <c r="P100" i="2" s="1"/>
  <c r="BK101" i="2"/>
  <c r="BK100" i="2" s="1"/>
  <c r="J100" i="2" s="1"/>
  <c r="J59" i="2" s="1"/>
  <c r="J101" i="2"/>
  <c r="BE101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BE86" i="2"/>
  <c r="T86" i="2"/>
  <c r="R86" i="2"/>
  <c r="P86" i="2"/>
  <c r="BK86" i="2"/>
  <c r="J86" i="2"/>
  <c r="BI84" i="2"/>
  <c r="BH84" i="2"/>
  <c r="F33" i="2" s="1"/>
  <c r="BC52" i="1" s="1"/>
  <c r="BG84" i="2"/>
  <c r="BF84" i="2"/>
  <c r="T84" i="2"/>
  <c r="T83" i="2" s="1"/>
  <c r="R84" i="2"/>
  <c r="P84" i="2"/>
  <c r="BK84" i="2"/>
  <c r="J84" i="2"/>
  <c r="BE84" i="2" s="1"/>
  <c r="J77" i="2"/>
  <c r="F77" i="2"/>
  <c r="F75" i="2"/>
  <c r="E73" i="2"/>
  <c r="E71" i="2"/>
  <c r="J51" i="2"/>
  <c r="F51" i="2"/>
  <c r="F49" i="2"/>
  <c r="E47" i="2"/>
  <c r="J18" i="2"/>
  <c r="E18" i="2"/>
  <c r="F78" i="2" s="1"/>
  <c r="J17" i="2"/>
  <c r="J12" i="2"/>
  <c r="J75" i="2" s="1"/>
  <c r="E7" i="2"/>
  <c r="E45" i="2" s="1"/>
  <c r="AS51" i="1"/>
  <c r="L47" i="1"/>
  <c r="AM46" i="1"/>
  <c r="L46" i="1"/>
  <c r="AM44" i="1"/>
  <c r="L44" i="1"/>
  <c r="L42" i="1"/>
  <c r="L41" i="1"/>
  <c r="J30" i="3" l="1"/>
  <c r="AV53" i="1" s="1"/>
  <c r="T80" i="6"/>
  <c r="T79" i="6" s="1"/>
  <c r="P83" i="2"/>
  <c r="P82" i="2" s="1"/>
  <c r="P81" i="2" s="1"/>
  <c r="AU52" i="1" s="1"/>
  <c r="J31" i="2"/>
  <c r="AW52" i="1" s="1"/>
  <c r="R102" i="2"/>
  <c r="E82" i="3"/>
  <c r="R94" i="3"/>
  <c r="F32" i="3"/>
  <c r="BB53" i="1" s="1"/>
  <c r="R121" i="3"/>
  <c r="R139" i="3"/>
  <c r="R161" i="3"/>
  <c r="BK166" i="3"/>
  <c r="J166" i="3" s="1"/>
  <c r="J62" i="3" s="1"/>
  <c r="BK183" i="3"/>
  <c r="J183" i="3" s="1"/>
  <c r="J63" i="3" s="1"/>
  <c r="T199" i="3"/>
  <c r="T225" i="3"/>
  <c r="P231" i="3"/>
  <c r="R239" i="3"/>
  <c r="R247" i="3"/>
  <c r="F52" i="5"/>
  <c r="P83" i="5"/>
  <c r="P82" i="5" s="1"/>
  <c r="P81" i="5" s="1"/>
  <c r="AU55" i="1" s="1"/>
  <c r="F32" i="5"/>
  <c r="BB55" i="1" s="1"/>
  <c r="BK97" i="5"/>
  <c r="J97" i="5" s="1"/>
  <c r="J59" i="5" s="1"/>
  <c r="R108" i="5"/>
  <c r="P81" i="6"/>
  <c r="P80" i="6" s="1"/>
  <c r="P79" i="6" s="1"/>
  <c r="AU56" i="1" s="1"/>
  <c r="J31" i="6"/>
  <c r="AW56" i="1" s="1"/>
  <c r="P81" i="7"/>
  <c r="F31" i="7"/>
  <c r="BA57" i="1" s="1"/>
  <c r="P150" i="7"/>
  <c r="F31" i="4"/>
  <c r="BA54" i="1" s="1"/>
  <c r="R83" i="2"/>
  <c r="R82" i="2" s="1"/>
  <c r="R81" i="2" s="1"/>
  <c r="F32" i="2"/>
  <c r="BB52" i="1" s="1"/>
  <c r="T102" i="2"/>
  <c r="F33" i="3"/>
  <c r="BC53" i="1" s="1"/>
  <c r="BC51" i="1" s="1"/>
  <c r="T121" i="3"/>
  <c r="T93" i="3" s="1"/>
  <c r="T161" i="3"/>
  <c r="P183" i="3"/>
  <c r="BK199" i="3"/>
  <c r="BK198" i="3" s="1"/>
  <c r="J198" i="3" s="1"/>
  <c r="J65" i="3" s="1"/>
  <c r="R231" i="3"/>
  <c r="T247" i="3"/>
  <c r="R83" i="5"/>
  <c r="F33" i="5"/>
  <c r="BC55" i="1" s="1"/>
  <c r="T108" i="5"/>
  <c r="R81" i="6"/>
  <c r="R80" i="6" s="1"/>
  <c r="R79" i="6" s="1"/>
  <c r="F32" i="6"/>
  <c r="BB56" i="1" s="1"/>
  <c r="R81" i="7"/>
  <c r="R80" i="7" s="1"/>
  <c r="R79" i="7" s="1"/>
  <c r="F32" i="7"/>
  <c r="BB57" i="1" s="1"/>
  <c r="T82" i="2"/>
  <c r="T81" i="2" s="1"/>
  <c r="T82" i="5"/>
  <c r="T81" i="5" s="1"/>
  <c r="BK83" i="2"/>
  <c r="J83" i="2" s="1"/>
  <c r="J58" i="2" s="1"/>
  <c r="F34" i="2"/>
  <c r="BD52" i="1" s="1"/>
  <c r="P102" i="2"/>
  <c r="P94" i="3"/>
  <c r="P93" i="3" s="1"/>
  <c r="F31" i="3"/>
  <c r="BA53" i="1" s="1"/>
  <c r="P121" i="3"/>
  <c r="P139" i="3"/>
  <c r="T166" i="3"/>
  <c r="T183" i="3"/>
  <c r="R199" i="3"/>
  <c r="R225" i="3"/>
  <c r="BK231" i="3"/>
  <c r="J231" i="3" s="1"/>
  <c r="J70" i="3" s="1"/>
  <c r="P239" i="3"/>
  <c r="P198" i="3" s="1"/>
  <c r="P247" i="3"/>
  <c r="BK83" i="5"/>
  <c r="F31" i="5"/>
  <c r="BA55" i="1" s="1"/>
  <c r="T97" i="5"/>
  <c r="BK81" i="6"/>
  <c r="J81" i="6" s="1"/>
  <c r="J58" i="6" s="1"/>
  <c r="F34" i="6"/>
  <c r="BD56" i="1" s="1"/>
  <c r="BK81" i="7"/>
  <c r="J81" i="7" s="1"/>
  <c r="J58" i="7" s="1"/>
  <c r="F34" i="7"/>
  <c r="BD57" i="1" s="1"/>
  <c r="BK150" i="7"/>
  <c r="J150" i="7" s="1"/>
  <c r="J59" i="7" s="1"/>
  <c r="BK82" i="2"/>
  <c r="J83" i="5"/>
  <c r="J58" i="5" s="1"/>
  <c r="BK82" i="5"/>
  <c r="BK80" i="6"/>
  <c r="F30" i="2"/>
  <c r="AZ52" i="1" s="1"/>
  <c r="R198" i="3"/>
  <c r="F30" i="6"/>
  <c r="AZ56" i="1" s="1"/>
  <c r="F30" i="7"/>
  <c r="AZ57" i="1" s="1"/>
  <c r="BK93" i="3"/>
  <c r="J94" i="3"/>
  <c r="J58" i="3" s="1"/>
  <c r="F30" i="5"/>
  <c r="AZ55" i="1" s="1"/>
  <c r="J30" i="5"/>
  <c r="AV55" i="1" s="1"/>
  <c r="J199" i="3"/>
  <c r="J66" i="3" s="1"/>
  <c r="BK79" i="4"/>
  <c r="J80" i="4"/>
  <c r="J58" i="4" s="1"/>
  <c r="R82" i="5"/>
  <c r="R81" i="5" s="1"/>
  <c r="J49" i="2"/>
  <c r="F31" i="2"/>
  <c r="BA52" i="1" s="1"/>
  <c r="F52" i="3"/>
  <c r="J86" i="3"/>
  <c r="F30" i="3"/>
  <c r="AZ53" i="1" s="1"/>
  <c r="F75" i="4"/>
  <c r="F76" i="6"/>
  <c r="F31" i="6"/>
  <c r="BA56" i="1" s="1"/>
  <c r="J31" i="7"/>
  <c r="AW57" i="1" s="1"/>
  <c r="F52" i="2"/>
  <c r="J30" i="2"/>
  <c r="AV52" i="1" s="1"/>
  <c r="AT52" i="1" s="1"/>
  <c r="J31" i="3"/>
  <c r="AW53" i="1" s="1"/>
  <c r="AT53" i="1" s="1"/>
  <c r="J30" i="6"/>
  <c r="AV56" i="1" s="1"/>
  <c r="AT56" i="1" s="1"/>
  <c r="J49" i="7"/>
  <c r="J49" i="4"/>
  <c r="J30" i="4"/>
  <c r="AV54" i="1" s="1"/>
  <c r="AT54" i="1" s="1"/>
  <c r="E45" i="5"/>
  <c r="J31" i="5"/>
  <c r="AW55" i="1" s="1"/>
  <c r="J49" i="6"/>
  <c r="F52" i="7"/>
  <c r="J30" i="7"/>
  <c r="AV57" i="1" s="1"/>
  <c r="AT57" i="1" s="1"/>
  <c r="W29" i="1" l="1"/>
  <c r="AY51" i="1"/>
  <c r="BK80" i="7"/>
  <c r="BB51" i="1"/>
  <c r="P92" i="3"/>
  <c r="AU53" i="1" s="1"/>
  <c r="R93" i="3"/>
  <c r="R92" i="3" s="1"/>
  <c r="P80" i="7"/>
  <c r="P79" i="7" s="1"/>
  <c r="AU57" i="1" s="1"/>
  <c r="AU51" i="1" s="1"/>
  <c r="T198" i="3"/>
  <c r="T92" i="3" s="1"/>
  <c r="BD51" i="1"/>
  <c r="W30" i="1" s="1"/>
  <c r="AZ51" i="1"/>
  <c r="BK79" i="6"/>
  <c r="J79" i="6" s="1"/>
  <c r="J80" i="6"/>
  <c r="J57" i="6" s="1"/>
  <c r="BK81" i="2"/>
  <c r="J81" i="2" s="1"/>
  <c r="J82" i="2"/>
  <c r="J57" i="2" s="1"/>
  <c r="BA51" i="1"/>
  <c r="AT55" i="1"/>
  <c r="J93" i="3"/>
  <c r="J57" i="3" s="1"/>
  <c r="BK92" i="3"/>
  <c r="J92" i="3" s="1"/>
  <c r="BK79" i="7"/>
  <c r="J79" i="7" s="1"/>
  <c r="J80" i="7"/>
  <c r="J57" i="7" s="1"/>
  <c r="BK78" i="4"/>
  <c r="J78" i="4" s="1"/>
  <c r="J79" i="4"/>
  <c r="J57" i="4" s="1"/>
  <c r="J82" i="5"/>
  <c r="J57" i="5" s="1"/>
  <c r="BK81" i="5"/>
  <c r="J81" i="5" s="1"/>
  <c r="AX51" i="1" l="1"/>
  <c r="W28" i="1"/>
  <c r="J56" i="4"/>
  <c r="J27" i="4"/>
  <c r="J27" i="2"/>
  <c r="J56" i="2"/>
  <c r="J27" i="3"/>
  <c r="J56" i="3"/>
  <c r="AV51" i="1"/>
  <c r="W26" i="1"/>
  <c r="J56" i="7"/>
  <c r="J27" i="7"/>
  <c r="W27" i="1"/>
  <c r="AW51" i="1"/>
  <c r="AK27" i="1" s="1"/>
  <c r="J27" i="6"/>
  <c r="J56" i="6"/>
  <c r="J27" i="5"/>
  <c r="J56" i="5"/>
  <c r="J36" i="6" l="1"/>
  <c r="AG56" i="1"/>
  <c r="AN56" i="1" s="1"/>
  <c r="AG53" i="1"/>
  <c r="AN53" i="1" s="1"/>
  <c r="J36" i="3"/>
  <c r="AG57" i="1"/>
  <c r="AN57" i="1" s="1"/>
  <c r="J36" i="7"/>
  <c r="AG54" i="1"/>
  <c r="AN54" i="1" s="1"/>
  <c r="J36" i="4"/>
  <c r="J36" i="5"/>
  <c r="AG55" i="1"/>
  <c r="AN55" i="1" s="1"/>
  <c r="AK26" i="1"/>
  <c r="AT51" i="1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<sst xmlns="http://schemas.openxmlformats.org/spreadsheetml/2006/main" count="5588" uniqueCount="1126">
  <si>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</si>
  <si>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</si>
  <si>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</si>
  <si>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</si>
  <si>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</si>
  <si>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</si>
  <si>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</si>
  <si>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{82b34c87-b16f-4dc5-a6fd-d089e3580141}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</si>
  <si>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</si>
  <si>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</si>
  <si>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</si>
  <si>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</si>
  <si>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</si>
  <si>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</si>
  <si>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</si>
  <si>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</si>
  <si>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</si>
  <si>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2016-10-13/Hum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</si>
  <si>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</si>
  <si>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</si>
  <si>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Hala pro zemědělské stroje Humpolec</t>
  </si>
  <si>
    <t>0,1</t>
  </si>
  <si>
    <t>KSO:</t>
  </si>
  <si>
    <t>CC-CZ:</t>
  </si>
  <si>
    <t>1</t>
  </si>
  <si>
    <t>Místo:</t>
  </si>
  <si>
    <t>Humpolec</t>
  </si>
  <si>
    <t>Datum:</t>
  </si>
  <si>
    <t>13. 10. 2016</t>
  </si>
  <si>
    <t>10</t>
  </si>
  <si>
    <t>100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</si>
  <si>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</si>
  <si>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</si>
  <si>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</si>
  <si>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</si>
  <si>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</si>
  <si>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</si>
  <si>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</si>
  <si>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</si>
  <si>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</si>
  <si>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</si>
  <si>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</si>
  <si>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</si>
  <si>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</si>
  <si>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</si>
  <si>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</si>
  <si>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</si>
  <si>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</si>
  <si>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</si>
  <si>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</si>
  <si>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</si>
  <si>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</si>
  <si>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</si>
  <si>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</si>
  <si>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</si>
  <si>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</si>
  <si>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</si>
  <si>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</si>
  <si>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</si>
  <si>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</si>
  <si>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</si>
  <si>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</si>
  <si>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</si>
  <si>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</si>
  <si>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</si>
  <si>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</si>
  <si>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</si>
  <si>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</si>
  <si>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</si>
  <si>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</si>
  <si>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</si>
  <si>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</si>
  <si>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</si>
  <si>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</si>
  <si>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</si>
  <si>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</si>
  <si>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</si>
  <si>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</si>
  <si>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</si>
  <si>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</si>
  <si>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</si>
  <si>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</si>
  <si>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</si>
  <si>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</si>
  <si>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2016-10-14/Hum2</t>
  </si>
  <si>
    <t>SO 02 Dešťová kanalizace</t>
  </si>
  <si>
    <t>STA</t>
  </si>
  <si>
    <t>{dbf4ab02-b24f-415b-bcdf-a96b525b8665}</t>
  </si>
  <si>
    <t>2</t>
  </si>
  <si>
    <t>2016-10-13/Hum1</t>
  </si>
  <si>
    <t>SO 01 Hala</t>
  </si>
  <si>
    <t>{eaeeb780-b7e6-42b7-ab9c-bef2a6bd97d7}</t>
  </si>
  <si>
    <t>2016-10-14/Hum3</t>
  </si>
  <si>
    <t>SO 03 Přípojka NN</t>
  </si>
  <si>
    <t>{0601e1ac-71b2-4f3b-a691-24511f3b7a49}</t>
  </si>
  <si>
    <t>2016-10-14/Hum4</t>
  </si>
  <si>
    <t>SO 04 Zpevněné plochy</t>
  </si>
  <si>
    <t>{d4c94186-8a67-4652-a62d-88446dd0407e}</t>
  </si>
  <si>
    <t>2017-06-14/Hum5</t>
  </si>
  <si>
    <t>SO 05 Sadové úpravy</t>
  </si>
  <si>
    <t>{6f1b321c-2971-4f75-8710-a09b3597c892}</t>
  </si>
  <si>
    <t>2017-06-2017/Hum</t>
  </si>
  <si>
    <t>VON - Školní statek Humpolec - hala pro stroje</t>
  </si>
  <si>
    <t>{587c36ae-8d5d-435f-a1c5-64dc37e0a812}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</si>
  <si>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</si>
  <si>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</si>
  <si>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</si>
  <si>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</si>
  <si>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</si>
  <si>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</si>
  <si>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</si>
  <si>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2016-10-14/Hum2 - SO 02 Dešťová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</si>
  <si>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</si>
  <si>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</si>
  <si>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</si>
  <si>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</si>
  <si>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</si>
  <si>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</si>
  <si>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</si>
  <si>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</si>
  <si>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</si>
  <si>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</si>
  <si>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</si>
  <si>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</si>
  <si>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</si>
  <si>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</si>
  <si>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</si>
  <si>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</si>
  <si>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</si>
  <si>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</si>
  <si>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</si>
  <si>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</si>
  <si>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</si>
  <si>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</si>
  <si>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</si>
  <si>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</si>
  <si>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</si>
  <si>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</si>
  <si>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</si>
  <si>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</si>
  <si>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</si>
  <si>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</si>
  <si>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</si>
  <si>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</si>
  <si>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2016 02</t>
  </si>
  <si>
    <t>4</t>
  </si>
  <si>
    <t>-1703860272</t>
  </si>
  <si>
    <t>VV</t>
  </si>
  <si>
    <t>238,6*0,6*0,2</t>
  </si>
  <si>
    <t>132201102</t>
  </si>
  <si>
    <t>Hloubení zapažených i nezapažených rýh šířky do 600 mm s urovnáním dna do předepsaného profilu a spádu v hornině tř. 3 přes 100 m3</t>
  </si>
  <si>
    <t>-525669931</t>
  </si>
  <si>
    <t>3</t>
  </si>
  <si>
    <t>132201109</t>
  </si>
  <si>
    <t>Hloubení zapažených i nezapažených rýh šířky do 600 mm s urovnáním dna do předepsaného profilu a spádu v hornině tř. 3 Příplatek k cenám za lepivost horniny tř. 3</t>
  </si>
  <si>
    <t>-2082538016</t>
  </si>
  <si>
    <t>132301102</t>
  </si>
  <si>
    <t>Hloubení zapažených i nezapažených rýh šířky do 600 mm s urovnáním dna do předepsaného profilu a spádu v hornině tř. 4 přes 100 m3</t>
  </si>
  <si>
    <t>-752787109</t>
  </si>
  <si>
    <t>5</t>
  </si>
  <si>
    <t>132301109</t>
  </si>
  <si>
    <t>Hloubení zapažených i nezapažených rýh šířky do 600 mm s urovnáním dna do předepsaného profilu a spádu v hornině tř. 4 Příplatek k cenám za lepivost horniny tř. 4</t>
  </si>
  <si>
    <t>-127132172</t>
  </si>
  <si>
    <t>6</t>
  </si>
  <si>
    <t>151101101</t>
  </si>
  <si>
    <t>Zřízení pažení a rozepření stěn rýh pro podzemní vedení pro všechny šířky rýhy příložné pro jakoukoliv mezerovitost, hloubky do 2 m</t>
  </si>
  <si>
    <t>m2</t>
  </si>
  <si>
    <t>-491547508</t>
  </si>
  <si>
    <t>7</t>
  </si>
  <si>
    <t>151101111</t>
  </si>
  <si>
    <t>Odstranění pažení a rozepření stěn rýh pro podzemní vedení s uložením materiálu na vzdálenost do 3 m od kraje výkopu příložné, hloubky do 2 m</t>
  </si>
  <si>
    <t>972448065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</si>
  <si>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</si>
  <si>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</si>
  <si>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</si>
  <si>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-793637638</t>
  </si>
  <si>
    <t>9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</si>
  <si>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</si>
  <si>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</si>
  <si>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-1470198070</t>
  </si>
  <si>
    <t>171201201</t>
  </si>
  <si>
    <t>Uložení sypaniny na skládky</t>
  </si>
  <si>
    <t>1383992184</t>
  </si>
  <si>
    <t>11</t>
  </si>
  <si>
    <t>174101101</t>
  </si>
  <si>
    <t>Zásyp sypaninou z jakékoliv horniny s uložením výkopku ve vrstvách se zhutněním jam, šachet, rýh nebo kolem objektů v těchto vykopávkách</t>
  </si>
  <si>
    <t>712832918</t>
  </si>
  <si>
    <t>128,844+128,844-29</t>
  </si>
  <si>
    <t>12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</si>
  <si>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</si>
  <si>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</si>
  <si>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-984904795</t>
  </si>
  <si>
    <t>13</t>
  </si>
  <si>
    <t>M</t>
  </si>
  <si>
    <t>583312000</t>
  </si>
  <si>
    <t>štěrkopísek netříděný zásypový materiál</t>
  </si>
  <si>
    <t>t</t>
  </si>
  <si>
    <t>519621884</t>
  </si>
  <si>
    <t>12,5*2 'Přepočtené koeficientem množství</t>
  </si>
  <si>
    <t>Vodorovné konstrukce</t>
  </si>
  <si>
    <t>14</t>
  </si>
  <si>
    <t>451573111</t>
  </si>
  <si>
    <t>Lože pod potrubí, stoky a drobné objekty v otevřeném výkopu z písku a štěrkopísku do 63 mm</t>
  </si>
  <si>
    <t>255456670</t>
  </si>
  <si>
    <t>Trubní vedení</t>
  </si>
  <si>
    <t>871275211</t>
  </si>
  <si>
    <t>Kanalizační potrubí z tvrdého PVC [KG systém] v otevřeném výkopu ve sklonu do 20 %, tuhost třídy SN 4 DN 125</t>
  </si>
  <si>
    <t>m</t>
  </si>
  <si>
    <t>879629694</t>
  </si>
  <si>
    <t>16</t>
  </si>
  <si>
    <t>871315211</t>
  </si>
  <si>
    <t>Kanalizační potrubí z tvrdého PVC [KG systém] v otevřeném výkopu ve sklonu do 20 %, tuhost třídy SN 4 DN 150</t>
  </si>
  <si>
    <t>-967397722</t>
  </si>
  <si>
    <t>17</t>
  </si>
  <si>
    <t>871355211</t>
  </si>
  <si>
    <t>Kanalizační potrubí z tvrdého PVC [KG systém] v otevřeném výkopu ve sklonu do 20 %, tuhost třídy SN 4 DN 200</t>
  </si>
  <si>
    <t>1467179184</t>
  </si>
  <si>
    <t>18</t>
  </si>
  <si>
    <t>877265271</t>
  </si>
  <si>
    <t>Montáž tvarovek na kanalizačním potrubí z trub z plastu z tvrdého PVC [systém KG] nebo z polypropylenu [systém KG 2000] v otevřeném výkopu lapačů střešních splavenin DN 100</t>
  </si>
  <si>
    <t>kus</t>
  </si>
  <si>
    <t>1045620727</t>
  </si>
  <si>
    <t>19</t>
  </si>
  <si>
    <t>552441010</t>
  </si>
  <si>
    <t>lapač střešních splavenin - geiger DN 125 mm</t>
  </si>
  <si>
    <t>-1244685691</t>
  </si>
  <si>
    <t>20</t>
  </si>
  <si>
    <t>877275211</t>
  </si>
  <si>
    <t>Montáž tvarovek na kanalizačním potrubí z trub z plastu z tvrdého PVC [systém KG] nebo z polypropylenu [systém KG 2000] v otevřeném výkopu jednoosých DN 125</t>
  </si>
  <si>
    <t>1469462816</t>
  </si>
  <si>
    <t>286113580</t>
  </si>
  <si>
    <t>koleno kanalizace plastové KG 125x87°</t>
  </si>
  <si>
    <t>-2091479028</t>
  </si>
  <si>
    <t>22</t>
  </si>
  <si>
    <t>877315211</t>
  </si>
  <si>
    <t>Montáž tvarovek na kanalizačním potrubí z trub z plastu z tvrdého PVC [systém KG] nebo z polypropylenu [systém KG 2000] v otevřeném výkopu jednoosých DN 150</t>
  </si>
  <si>
    <t>1467980358</t>
  </si>
  <si>
    <t>23</t>
  </si>
  <si>
    <t>286113620</t>
  </si>
  <si>
    <t>koleno kanalizace plastové KG 150x67°</t>
  </si>
  <si>
    <t>715748619</t>
  </si>
  <si>
    <t>24</t>
  </si>
  <si>
    <t>894212111</t>
  </si>
  <si>
    <t>Šachty kanalizační z prostého betonu výšky vstupu do 1,50 m čtvercové s obložením dna betonem tř. C 25/30, na potrubí DN do 200</t>
  </si>
  <si>
    <t>-1150473394</t>
  </si>
  <si>
    <t>25</t>
  </si>
  <si>
    <t>894411111</t>
  </si>
  <si>
    <t>Zřízení šachet kanalizačních z betonových dílců výšky vstupu do 1,50 m s obložením dna betonem tř. C 25/30, na potrubí DN do 200</t>
  </si>
  <si>
    <t>-505837179</t>
  </si>
  <si>
    <t>26</t>
  </si>
  <si>
    <t>592243820</t>
  </si>
  <si>
    <t>skruž betonová šachtová se stupadly 100 x  50 x 12 cm</t>
  </si>
  <si>
    <t>-1449629760</t>
  </si>
  <si>
    <t>27</t>
  </si>
  <si>
    <t>592243830</t>
  </si>
  <si>
    <t>skruž betonová šachtová se stupadly 100 x  25 x 12 cm</t>
  </si>
  <si>
    <t>1588389509</t>
  </si>
  <si>
    <t>28</t>
  </si>
  <si>
    <t>592243850</t>
  </si>
  <si>
    <t>skruž betonová přechodová, stupadlo oplastované 100-62,5x67x12 cm</t>
  </si>
  <si>
    <t>-1879066524</t>
  </si>
  <si>
    <t>29</t>
  </si>
  <si>
    <t>592243910</t>
  </si>
  <si>
    <t>prstenec betonový vyrovnávací 62,5 x 6 x 12 cm</t>
  </si>
  <si>
    <t>-213249412</t>
  </si>
  <si>
    <t>30</t>
  </si>
  <si>
    <t>894811127</t>
  </si>
  <si>
    <t>Revizní šachta z tvrdého PVC v otevřeném výkopu [systém RV] typ přímý (DN šachty/DN trubního vedení) DN 315/200, hloubka od 2480 do 2780 mm</t>
  </si>
  <si>
    <t>-437806505</t>
  </si>
  <si>
    <t>31</t>
  </si>
  <si>
    <t>899103111</t>
  </si>
  <si>
    <t>Osazení poklopů litinových a ocelových včetně rámů hmotnosti jednotlivě přes 100 do 150 kg</t>
  </si>
  <si>
    <t>-1292161415</t>
  </si>
  <si>
    <t>32</t>
  </si>
  <si>
    <t>552410140</t>
  </si>
  <si>
    <t>poklop šachtový třída D 400, kruhový rám 785, vstup 600 mm, bez ventilace</t>
  </si>
  <si>
    <t>1428003260</t>
  </si>
  <si>
    <t>33</t>
  </si>
  <si>
    <t>899202111</t>
  </si>
  <si>
    <t>Osazení mříží litinových včetně rámů a košů na bahno hmotnosti jednotlivě přes 50 do 100 kg</t>
  </si>
  <si>
    <t>-1361582368</t>
  </si>
  <si>
    <t>34</t>
  </si>
  <si>
    <t>286619380</t>
  </si>
  <si>
    <t>mříž litinová 600/40T, 420X620 D400</t>
  </si>
  <si>
    <t>1163262023</t>
  </si>
  <si>
    <t>P</t>
  </si>
  <si>
    <t>Poznámka k položce:
WAVIN, kód výrobku: RF740006W</t>
  </si>
  <si>
    <t>998</t>
  </si>
  <si>
    <t>Přesun hmot</t>
  </si>
  <si>
    <t>35</t>
  </si>
  <si>
    <t>998276101</t>
  </si>
  <si>
    <t>Přesun hmot pro trubní vedení hloubené z trub z plastických hmot nebo sklolaminátových pro vodovody nebo kanalizace v otevřeném výkopu dopravní vzdálenost do 15 m</t>
  </si>
  <si>
    <t>246637740</t>
  </si>
  <si>
    <t>2016-10-13/Hum1 - SO 01 Hala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</si>
  <si>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</si>
  <si>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</si>
  <si>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</si>
  <si>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</si>
  <si>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</si>
  <si>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</si>
  <si>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742 - Elektromontáže - rozvodný systém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</si>
  <si>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</si>
  <si>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</si>
  <si>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</si>
  <si>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</si>
  <si>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</si>
  <si>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-761336839</t>
  </si>
  <si>
    <t>95*23*0,2</t>
  </si>
  <si>
    <t>122201101</t>
  </si>
  <si>
    <t>Odkopávky a prokopávky nezapažené s přehozením výkopku na vzdálenost do 3 m nebo s naložením na dopravní prostředek v hornině tř. 3 do 100 m3</t>
  </si>
  <si>
    <t>-1420290076</t>
  </si>
  <si>
    <t>6*2*78</t>
  </si>
  <si>
    <t>130001101</t>
  </si>
  <si>
    <t>Příplatek k cenám hloubených vykopávek za ztížení vykopávky v blízkosti podzemního vedení nebo výbušnin pro jakoukoliv třídu horniny</t>
  </si>
  <si>
    <t>193247035</t>
  </si>
  <si>
    <t>132201202</t>
  </si>
  <si>
    <t>Hloubení zapažených i nezapažených rýh šířky přes 600 do 2 000 mm s urovnáním dna do předepsaného profilu a spádu v hornině tř. 3 přes 100 do 1 000 m3</t>
  </si>
  <si>
    <t>1653287225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</si>
  <si>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</si>
  <si>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</si>
  <si>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-1102242896</t>
  </si>
  <si>
    <t>132301202</t>
  </si>
  <si>
    <t>Hloubení zapažených i nezapažených rýh šířky přes 600 do 2 000 mm s urovnáním dna do předepsaného profilu a spádu v hornině tř. 4 přes 100 do 1 000 m3</t>
  </si>
  <si>
    <t>-1163797138</t>
  </si>
  <si>
    <t>175,56/2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</si>
  <si>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</si>
  <si>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</si>
  <si>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-1168710792</t>
  </si>
  <si>
    <t>132312101</t>
  </si>
  <si>
    <t>Hloubení zapažených i nezapažených rýh šířky do 600 mm ručním nebo pneumatickým nářadím s urovnáním dna do předepsaného profilu a spádu v horninách tř. 4 soudržných</t>
  </si>
  <si>
    <t>-1883484835</t>
  </si>
  <si>
    <t>40*0,1*1,1*1,1</t>
  </si>
  <si>
    <t>1309250035</t>
  </si>
  <si>
    <t>786527443</t>
  </si>
  <si>
    <t>936+175,56+245</t>
  </si>
  <si>
    <t>167101102</t>
  </si>
  <si>
    <t>Nakládání, skládání a překládání neulehlého výkopku nebo sypaniny nakládání, množství přes 100 m3, z hornin tř. 1 až 4</t>
  </si>
  <si>
    <t>385671772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</si>
  <si>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</si>
  <si>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</si>
  <si>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-1923720208</t>
  </si>
  <si>
    <t>273226335</t>
  </si>
  <si>
    <t>1111,56-620</t>
  </si>
  <si>
    <t>1377536005</t>
  </si>
  <si>
    <t>181301102</t>
  </si>
  <si>
    <t>Rozprostření a urovnání ornice v rovině nebo ve svahu sklonu do 1:5 při souvislé ploše do 500 m2, tl. vrstvy přes 100 do 150 mm</t>
  </si>
  <si>
    <t>-1418307090</t>
  </si>
  <si>
    <t>181411131</t>
  </si>
  <si>
    <t>Založení trávníku na půdě předem připravené plochy do 1000 m2 výsevem včetně utažení parkového v rovině nebo na svahu do 1:5</t>
  </si>
  <si>
    <t>1327077833</t>
  </si>
  <si>
    <t>005724100</t>
  </si>
  <si>
    <t>osivo směs travní parková</t>
  </si>
  <si>
    <t>kg</t>
  </si>
  <si>
    <t>981384711</t>
  </si>
  <si>
    <t>682*0,015 'Přepočtené koeficientem množství</t>
  </si>
  <si>
    <t>181951102</t>
  </si>
  <si>
    <t>Úprava pláně vyrovnáním výškových rozdílů v hornině tř. 1 až 4 se zhutněním</t>
  </si>
  <si>
    <t>1758708932</t>
  </si>
  <si>
    <t>91*20+91*1,5+20*1,5+70*1,5</t>
  </si>
  <si>
    <t>Zakládání</t>
  </si>
  <si>
    <t>106</t>
  </si>
  <si>
    <t>212755212</t>
  </si>
  <si>
    <t>Trativody bez lože z drenážních trubek plastových flexibilních D 65 mm</t>
  </si>
  <si>
    <t>-1169735889</t>
  </si>
  <si>
    <t>213311141</t>
  </si>
  <si>
    <t>Polštáře zhutněné pod základy ze štěrkopísku tříděného</t>
  </si>
  <si>
    <t>1257293851</t>
  </si>
  <si>
    <t>271532212</t>
  </si>
  <si>
    <t>Podsyp pod základové konstrukce se zhutněním a urovnáním povrchu z kameniva hrubého, frakce 16 - 32 mm</t>
  </si>
  <si>
    <t>1491147464</t>
  </si>
  <si>
    <t>90,5*19,95*0,15</t>
  </si>
  <si>
    <t>271562211</t>
  </si>
  <si>
    <t>Podsyp pod základové konstrukce se zhutněním a urovnáním povrchu z kameniva drobného, frakce 0 - 4 mm</t>
  </si>
  <si>
    <t>1231628604</t>
  </si>
  <si>
    <t>91*0,6*2*0,1+20*0,6*1,2*0,1+10</t>
  </si>
  <si>
    <t>273313511</t>
  </si>
  <si>
    <t>Základy z betonu prostého desky z betonu kamenem neprokládaného tř. C 12/15</t>
  </si>
  <si>
    <t>-1314447878</t>
  </si>
  <si>
    <t>274321311</t>
  </si>
  <si>
    <t>Základy z betonu železového (bez výztuže) pasy z betonu bez zvýšených nároků na prostředí tř. C 16/20</t>
  </si>
  <si>
    <t>-772905547</t>
  </si>
  <si>
    <t>69*2*0,6*1+31,2*0,6*1</t>
  </si>
  <si>
    <t>274361821</t>
  </si>
  <si>
    <t>Výztuž základů pasů z betonářské oceli 10 505 (R) nebo BSt 500</t>
  </si>
  <si>
    <t>1101193694</t>
  </si>
  <si>
    <t>275321511</t>
  </si>
  <si>
    <t>Základy z betonu železového (bez výztuže) patky z betonu bez zvýšených nároků na prostředí tř. C 25/30</t>
  </si>
  <si>
    <t>-1092678787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</si>
  <si>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</si>
  <si>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</si>
  <si>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-910354180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</si>
  <si>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</si>
  <si>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</si>
  <si>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669588020</t>
  </si>
  <si>
    <t>275361821</t>
  </si>
  <si>
    <t>Výztuž základů patek z betonářské oceli 10 505 (R)</t>
  </si>
  <si>
    <t>487732657</t>
  </si>
  <si>
    <t>30*0,12</t>
  </si>
  <si>
    <t>275362021</t>
  </si>
  <si>
    <t>Výztuž základů patek ze svařovaných sítí z drátů typu KARI</t>
  </si>
  <si>
    <t>1815963596</t>
  </si>
  <si>
    <t>31,8*0,12</t>
  </si>
  <si>
    <t>Svislé a kompletní konstrukce</t>
  </si>
  <si>
    <t>311311951</t>
  </si>
  <si>
    <t>Nadzákladové zdi z betonu prostého nosné bez zvláštních nároků na vliv prostředí tř. C 20/25</t>
  </si>
  <si>
    <t>-1438169856</t>
  </si>
  <si>
    <t>311321411</t>
  </si>
  <si>
    <t>Nadzákladové zdi z betonu železového (bez výztuže) nosné bez zvláštních nároků na vliv prostředí tř. C 25/30</t>
  </si>
  <si>
    <t>-244227304</t>
  </si>
  <si>
    <t>311351105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</si>
  <si>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zřízení</t>
  </si>
  <si>
    <t>-1473309330</t>
  </si>
  <si>
    <t>311351106</t>
  </si>
  <si>
    <t>Bednění nadzákladových zdí nosných svislé nebo šikmé (odkloněné), půdorysně přímé nebo zalomené ve volném prostranství, ve volných nebo zapažených jamách, rýhách, šachtách, včetně případných vzpěr, oboustranné za každou stranu odstranění</t>
  </si>
  <si>
    <t>828527618</t>
  </si>
  <si>
    <t>311361821</t>
  </si>
  <si>
    <t>Výztuž nadzákladových zdí nosných svislých nebo odkloněných od svislice, rovných nebo oblých z betonářské oceli 10 505 (R) nebo BSt 500</t>
  </si>
  <si>
    <t>119987827</t>
  </si>
  <si>
    <t>80*0,12</t>
  </si>
  <si>
    <t>311362021</t>
  </si>
  <si>
    <t>Výztuž nadzákladových zdí nosných svislých nebo odkloněných od svislice, rovných nebo oblých ze svařovaných sítí z drátů typu KARI</t>
  </si>
  <si>
    <t>-1753512239</t>
  </si>
  <si>
    <t>55,3*0,12</t>
  </si>
  <si>
    <t>36</t>
  </si>
  <si>
    <t>312101213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</si>
  <si>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přes 0,05 do 0,10 m2 trvale osazenými na sraz, včetně polohového zajištění v bednění při betonáži, vnější průřezové plochy</t>
  </si>
  <si>
    <t>-609630434</t>
  </si>
  <si>
    <t>37</t>
  </si>
  <si>
    <t>286111180</t>
  </si>
  <si>
    <t>trubka kanalizační hladká hrdlovaná D 110 x 3,0 x 5000 mm</t>
  </si>
  <si>
    <t>111409071</t>
  </si>
  <si>
    <t>38</t>
  </si>
  <si>
    <t>330321410</t>
  </si>
  <si>
    <t>Sloupy, pilíře, táhla, rámové stojky, vzpěry z betonu železového (bez výztuže) tř. C 25/30</t>
  </si>
  <si>
    <t>-1590309664</t>
  </si>
  <si>
    <t>39</t>
  </si>
  <si>
    <t>331351101</t>
  </si>
  <si>
    <t>Bednění hranatých pilířů, rámových stojek, táhel nebo vzpěr svislých nebo šikmých (odkloněných) o výšce do 4 m včetně vzepření průřezu pravoúhlého čtyřúhelníka zřízení</t>
  </si>
  <si>
    <t>1797415479</t>
  </si>
  <si>
    <t>40</t>
  </si>
  <si>
    <t>331351102</t>
  </si>
  <si>
    <t>Bednění hranatých pilířů, rámových stojek, táhel nebo vzpěr svislých nebo šikmých (odkloněných) o výšce do 4 m včetně vzepření průřezu pravoúhlého čtyřúhelníka odstranění</t>
  </si>
  <si>
    <t>1766344363</t>
  </si>
  <si>
    <t>41</t>
  </si>
  <si>
    <t>331362021</t>
  </si>
  <si>
    <t>Výztuž sloupů, pilířů, rámových stojek, táhel nebo vzpěr hranatých svislých nebo šikmých (odkloněných) ze svařovaných sítí z drátů typu KARI</t>
  </si>
  <si>
    <t>2034368768</t>
  </si>
  <si>
    <t>9,2*0,12</t>
  </si>
  <si>
    <t>104</t>
  </si>
  <si>
    <t>339921112</t>
  </si>
  <si>
    <t>Osazování palisád betonových jednotlivých se zabetonováním výšky palisády přes 500 do 1000 mm</t>
  </si>
  <si>
    <t>-800216035</t>
  </si>
  <si>
    <t>105</t>
  </si>
  <si>
    <t>592284140</t>
  </si>
  <si>
    <t>palisáda tyčová půlkulatá betonová přírodní 17,5X20X100 cm</t>
  </si>
  <si>
    <t>1722755295</t>
  </si>
  <si>
    <t>42</t>
  </si>
  <si>
    <t>342151112</t>
  </si>
  <si>
    <t>Montáž opláštění stěn ocelové konstrukce ze sendvičových panelů šroubovaných, výšky budovy přes 6 do 12 m</t>
  </si>
  <si>
    <t>1666947167</t>
  </si>
  <si>
    <t>90,5*4,3+90,5*3,1</t>
  </si>
  <si>
    <t>43</t>
  </si>
  <si>
    <t>553 R2</t>
  </si>
  <si>
    <t>Sendvičový panel PUR tl.100 mm</t>
  </si>
  <si>
    <t>-43968828</t>
  </si>
  <si>
    <t>669,7*1,1 'Přepočtené koeficientem množství</t>
  </si>
  <si>
    <t>44</t>
  </si>
  <si>
    <t>444151112</t>
  </si>
  <si>
    <t>Montáž krytiny střech ocelových konstrukcí ze sendvičových panelů šroubovaných, výšky budovy přes 6 do 12 m</t>
  </si>
  <si>
    <t>-338536888</t>
  </si>
  <si>
    <t>91*21,5*1,2</t>
  </si>
  <si>
    <t>45</t>
  </si>
  <si>
    <t>553 R1</t>
  </si>
  <si>
    <t>Střešní panely - Agropanel tl 50 mm</t>
  </si>
  <si>
    <t>-414575042</t>
  </si>
  <si>
    <t>2347,8*1,05 'Přepočtené koeficientem množství</t>
  </si>
  <si>
    <t>Úpravy povrchů, podlahy a osazování výplní</t>
  </si>
  <si>
    <t>46</t>
  </si>
  <si>
    <t>612111121</t>
  </si>
  <si>
    <t>Vyspravení povrchu neomítaných vnitřních ploch monolitických betonových nebo železobetonových konstrukcí rozetřením vysprávky do ztracena maltou cementovou lokálně v rozsahu vyspravované plochy do 30 % z celkové plochy stěn</t>
  </si>
  <si>
    <t>1347529981</t>
  </si>
  <si>
    <t>90,5*3+2*19,95*3-4*5,6*3</t>
  </si>
  <si>
    <t>47</t>
  </si>
  <si>
    <t>622111111</t>
  </si>
  <si>
    <t>Vyspravení povrchu neomítaných vnějších ploch betonových nebo železobetonových konstrukcí s rozetřením vysprávky do ztracena maltou cementovou celoplošně stěn</t>
  </si>
  <si>
    <t>1914034808</t>
  </si>
  <si>
    <t>48</t>
  </si>
  <si>
    <t>622381011</t>
  </si>
  <si>
    <t>Omítka tenkovrstvá minerální vnějších ploch probarvená, včetně penetrace podkladu zrnitá, tloušťky 1,5 mm stěn</t>
  </si>
  <si>
    <t>640636417</t>
  </si>
  <si>
    <t>49</t>
  </si>
  <si>
    <t>631311136</t>
  </si>
  <si>
    <t>Mazanina z betonu prostého bez zvýšených nároků na prostředí tl. přes 120 do 240 mm tř. C 25/30</t>
  </si>
  <si>
    <t>2017428215</t>
  </si>
  <si>
    <t>50</t>
  </si>
  <si>
    <t>631319175</t>
  </si>
  <si>
    <t>Příplatek k cenám mazanin za stržení povrchu spodní vrstvy mazaniny latí před vložením výztuže nebo pletiva pro tl. obou vrstev mazaniny přes 120 do 240 mm</t>
  </si>
  <si>
    <t>-1150597989</t>
  </si>
  <si>
    <t>51</t>
  </si>
  <si>
    <t>631362021</t>
  </si>
  <si>
    <t>Výztuž mazanin ze svařovaných sítí z drátů typu KARI</t>
  </si>
  <si>
    <t>-31301979</t>
  </si>
  <si>
    <t>270,8*0,1</t>
  </si>
  <si>
    <t>52</t>
  </si>
  <si>
    <t>637211112</t>
  </si>
  <si>
    <t>Okapový chodník z dlaždic betonových se zalitím spár cementovou maltou do cementové malty MC-10, tl. dlaždic 60 mm</t>
  </si>
  <si>
    <t>371329496</t>
  </si>
  <si>
    <t>36*0,6</t>
  </si>
  <si>
    <t>53</t>
  </si>
  <si>
    <t>642942111</t>
  </si>
  <si>
    <t>Osazování zárubní nebo rámů kovových dveřních lisovaných nebo z úhelníků bez dveřních křídel, na cementovou maltu, plochy otvoru do 2,5 m2</t>
  </si>
  <si>
    <t>-745295750</t>
  </si>
  <si>
    <t>54</t>
  </si>
  <si>
    <t>553311060</t>
  </si>
  <si>
    <t>zárubeň ocelová pro běžné zdění hranatý profil 95 900 L/P</t>
  </si>
  <si>
    <t>259252059</t>
  </si>
  <si>
    <t>55</t>
  </si>
  <si>
    <t>648922421</t>
  </si>
  <si>
    <t>Osazování parapetních desek železobetonových nebo teracových na cementovou maltu železobetonových leštěných, š. přes 200 do 400 mm</t>
  </si>
  <si>
    <t>-1330667116</t>
  </si>
  <si>
    <t>56</t>
  </si>
  <si>
    <t>592412040</t>
  </si>
  <si>
    <t>deska zákrytová průběžná plotových prvků rovná 50x30x5 cm barevná</t>
  </si>
  <si>
    <t>-1359722486</t>
  </si>
  <si>
    <t>201*2 'Přepočtené koeficientem množství</t>
  </si>
  <si>
    <t>Ostatní konstrukce a práce, bourání</t>
  </si>
  <si>
    <t>57</t>
  </si>
  <si>
    <t>941211111</t>
  </si>
  <si>
    <t>Montáž lešení řadového rámového lehkého pracovního s podlahami s provozním zatížením tř. 3 do 200 kg/m2 šířky tř. SW06 přes 0,6 do 0,9 m, výšky do 10 m</t>
  </si>
  <si>
    <t>-117606810</t>
  </si>
  <si>
    <t>91*2*6,6+20*2*6,6</t>
  </si>
  <si>
    <t>58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</si>
  <si>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</si>
  <si>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</si>
  <si>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1037736984</t>
  </si>
  <si>
    <t>1465,2*40 'Přepočtené koeficientem množství</t>
  </si>
  <si>
    <t>59</t>
  </si>
  <si>
    <t>941211811</t>
  </si>
  <si>
    <t>Demontáž lešení řadového rámového lehkého pracovního s provozním zatížením tř. 3 do 200 kg/m2 šířky tř. SW06 přes 0,6 do 0,9 m, výšky do 10 m</t>
  </si>
  <si>
    <t>-709805462</t>
  </si>
  <si>
    <t>60</t>
  </si>
  <si>
    <t>949101111</t>
  </si>
  <si>
    <t>Lešení pomocné pracovní pro objekty pozemních staveb pro zatížení do 150 kg/m2, o výšce lešeňové podlahy do 1,9 m</t>
  </si>
  <si>
    <t>-1026975609</t>
  </si>
  <si>
    <t>61</t>
  </si>
  <si>
    <t>952902121</t>
  </si>
  <si>
    <t>Čištění budov při provádění oprav a udržovacích prací podlah drsných nebo chodníků zametením</t>
  </si>
  <si>
    <t>-275117491</t>
  </si>
  <si>
    <t>90,5*19,95</t>
  </si>
  <si>
    <t>62</t>
  </si>
  <si>
    <t>95394 R</t>
  </si>
  <si>
    <t>Osazování ručních hasicích přístrojů</t>
  </si>
  <si>
    <t>-421118927</t>
  </si>
  <si>
    <t>63</t>
  </si>
  <si>
    <t>449321130</t>
  </si>
  <si>
    <t>přístroj hasicí ruční práškový 6 kg</t>
  </si>
  <si>
    <t>1684325376</t>
  </si>
  <si>
    <t>64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</si>
  <si>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</si>
  <si>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</si>
  <si>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-687321892</t>
  </si>
  <si>
    <t>65</t>
  </si>
  <si>
    <t>553 R3</t>
  </si>
  <si>
    <t>Praky a osazovací prvky vrat</t>
  </si>
  <si>
    <t>-2065430955</t>
  </si>
  <si>
    <t>66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</si>
  <si>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</si>
  <si>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</si>
  <si>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-656938827</t>
  </si>
  <si>
    <t>PSV</t>
  </si>
  <si>
    <t>Práce a dodávky PSV</t>
  </si>
  <si>
    <t>711</t>
  </si>
  <si>
    <t>Izolace proti vodě, vlhkosti a plynům</t>
  </si>
  <si>
    <t>67</t>
  </si>
  <si>
    <t>711111001</t>
  </si>
  <si>
    <t>Provedení izolace proti zemní vlhkosti natěradly a tmely za studena na ploše vodorovné V nátěrem penetračním</t>
  </si>
  <si>
    <t>1969834757</t>
  </si>
  <si>
    <t>68</t>
  </si>
  <si>
    <t>711112001</t>
  </si>
  <si>
    <t>Provedení izolace proti zemní vlhkosti natěradly a tmely za studena na ploše svislé S nátěrem penetračním</t>
  </si>
  <si>
    <t>757634297</t>
  </si>
  <si>
    <t>80*3</t>
  </si>
  <si>
    <t>69</t>
  </si>
  <si>
    <t>111631500</t>
  </si>
  <si>
    <t>lak asfaltový penetrační (MJ t) bal 9 kg</t>
  </si>
  <si>
    <t>-1568618209</t>
  </si>
  <si>
    <t>Poznámka k položce:
Spotřeba 0,3-0,4kg/m2 dle povrchu, ředidlo technický benzín</t>
  </si>
  <si>
    <t>240+1805</t>
  </si>
  <si>
    <t>2045*0,00035 'Přepočtené koeficientem množství</t>
  </si>
  <si>
    <t>70</t>
  </si>
  <si>
    <t>711141559</t>
  </si>
  <si>
    <t>Provedení izolace proti zemní vlhkosti pásy přitavením NAIP na ploše vodorovné V</t>
  </si>
  <si>
    <t>490224017</t>
  </si>
  <si>
    <t>71</t>
  </si>
  <si>
    <t>628322800</t>
  </si>
  <si>
    <t>pás těžký asfaltovaný V60 S35</t>
  </si>
  <si>
    <t>467646977</t>
  </si>
  <si>
    <t>1805,4*1,15 'Přepočtené koeficientem množství</t>
  </si>
  <si>
    <t>72</t>
  </si>
  <si>
    <t>711161302</t>
  </si>
  <si>
    <t>Izolace proti zemní vlhkosti nopovými foliemi [FONDALINE] základů nebo stěn pro běžné podmínky tloušťky 0,4 mm, šířky 1,0 m</t>
  </si>
  <si>
    <t>217204484</t>
  </si>
  <si>
    <t>257+90</t>
  </si>
  <si>
    <t>73</t>
  </si>
  <si>
    <t>711491176</t>
  </si>
  <si>
    <t>Provedení izolace proti povrchové a podpovrchové tlakové vodě ostatní na ploše vodorovné V připevnění izolace ukončovací lištou</t>
  </si>
  <si>
    <t>-1155208304</t>
  </si>
  <si>
    <t>74</t>
  </si>
  <si>
    <t>283230410</t>
  </si>
  <si>
    <t>lišta horní provětrávací 2 m, pro fólie hydroizolační</t>
  </si>
  <si>
    <t>-1698341888</t>
  </si>
  <si>
    <t>85*0,5 'Přepočtené koeficientem množství</t>
  </si>
  <si>
    <t>75</t>
  </si>
  <si>
    <t>283230360</t>
  </si>
  <si>
    <t>hřeb 3,7 x 40 mm, pro fólie hydroizolační</t>
  </si>
  <si>
    <t>100 kus</t>
  </si>
  <si>
    <t>-791370831</t>
  </si>
  <si>
    <t>10*0,5 'Přepočtené koeficientem množství</t>
  </si>
  <si>
    <t>76</t>
  </si>
  <si>
    <t>283230370</t>
  </si>
  <si>
    <t>podložka montážní 1 bal. = 36 ks, pro fólie hydroizolační</t>
  </si>
  <si>
    <t>balení</t>
  </si>
  <si>
    <t>-129604106</t>
  </si>
  <si>
    <t>77</t>
  </si>
  <si>
    <t>998711102</t>
  </si>
  <si>
    <t>Přesun hmot pro izolace proti vodě, vlhkosti a plynům stanovený z hmotnosti přesunovaného materiálu vodorovná dopravní vzdálenost do 50 m v objektech výšky přes 6 do 12 m</t>
  </si>
  <si>
    <t>1808409764</t>
  </si>
  <si>
    <t>742</t>
  </si>
  <si>
    <t>Elektromontáže - rozvodný systém</t>
  </si>
  <si>
    <t>78</t>
  </si>
  <si>
    <t>74211 R EL</t>
  </si>
  <si>
    <t>Dohávka a montáž elektroinstalace včetně hromosvodu viz samostatný rozpočet</t>
  </si>
  <si>
    <t>kpl</t>
  </si>
  <si>
    <t>77950270</t>
  </si>
  <si>
    <t>762</t>
  </si>
  <si>
    <t>Konstrukce tesařské</t>
  </si>
  <si>
    <t>79</t>
  </si>
  <si>
    <t>7629 R4</t>
  </si>
  <si>
    <t>Dodávka a montáž dřevěné konstrukce haly včetně opláštění štítů</t>
  </si>
  <si>
    <t>2093712583</t>
  </si>
  <si>
    <t>764</t>
  </si>
  <si>
    <t>Konstrukce klempířské</t>
  </si>
  <si>
    <t>80</t>
  </si>
  <si>
    <t>764216603</t>
  </si>
  <si>
    <t>Oplechování parapetů z pozinkovaného plechu s povrchovou úpravou rovných mechanicky kotvené, bez rohů rš 250 mm</t>
  </si>
  <si>
    <t>-82239336</t>
  </si>
  <si>
    <t>81</t>
  </si>
  <si>
    <t>764511603</t>
  </si>
  <si>
    <t>Žlab podokapní z pozinkovaného plechu s povrchovou úpravou včetně háků a čel půlkruhový rš 400 mm</t>
  </si>
  <si>
    <t>479965962</t>
  </si>
  <si>
    <t>82</t>
  </si>
  <si>
    <t>764511643</t>
  </si>
  <si>
    <t>Žlab podokapní z pozinkovaného plechu s povrchovou úpravou včetně háků a čel kotlík oválný (trychtýřový), rš žlabu/průměr svodu 400/120 mm</t>
  </si>
  <si>
    <t>-147358838</t>
  </si>
  <si>
    <t>83</t>
  </si>
  <si>
    <t>764518623</t>
  </si>
  <si>
    <t>Svod z pozinkovaného plechu s upraveným povrchem včetně objímek, kolen a odskoků kruhový, průměru 120 mm</t>
  </si>
  <si>
    <t>434427063</t>
  </si>
  <si>
    <t>84</t>
  </si>
  <si>
    <t>998764202</t>
  </si>
  <si>
    <t>Přesun hmot pro konstrukce klempířské stanovený procentní sazbou (%) z ceny vodorovná dopravní vzdálenost do 50 m v objektech výšky přes 6 do 12 m</t>
  </si>
  <si>
    <t>%</t>
  </si>
  <si>
    <t>-451175404</t>
  </si>
  <si>
    <t>766</t>
  </si>
  <si>
    <t>Konstrukce truhlářské</t>
  </si>
  <si>
    <t>85</t>
  </si>
  <si>
    <t>766622131</t>
  </si>
  <si>
    <t>Montáž oken plastových včetně montáže rámu na polyuretanovou pěnu plochy přes 1 m2 otevíravých nebo sklápěcích do zdiva, výšky do 1,5 m</t>
  </si>
  <si>
    <t>-35857104</t>
  </si>
  <si>
    <t>86</t>
  </si>
  <si>
    <t>61148 R5</t>
  </si>
  <si>
    <t>Okno plastové sklopné 2000/1000 mm otevíravé</t>
  </si>
  <si>
    <t>-1026904121</t>
  </si>
  <si>
    <t>87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</si>
  <si>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</si>
  <si>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</si>
  <si>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-1182864998</t>
  </si>
  <si>
    <t>88</t>
  </si>
  <si>
    <t>61148 R6</t>
  </si>
  <si>
    <t>Okno plastové pevné 2000/1000 mm</t>
  </si>
  <si>
    <t>1326741814</t>
  </si>
  <si>
    <t>89</t>
  </si>
  <si>
    <t>766660411</t>
  </si>
  <si>
    <t>Montáž dveřních křídel dřevěných nebo plastových vchodových dveří včetně rámu do zdiva jednokřídlových bez nadsvětlíku</t>
  </si>
  <si>
    <t>942141786</t>
  </si>
  <si>
    <t>90</t>
  </si>
  <si>
    <t>611441640</t>
  </si>
  <si>
    <t>1967922573</t>
  </si>
  <si>
    <t>91</t>
  </si>
  <si>
    <t>998766202</t>
  </si>
  <si>
    <t>Přesun hmot pro konstrukce truhlářské stanovený procentní sazbou (%) z ceny vodorovná dopravní vzdálenost do 50 m v objektech výšky přes 6 do 12 m</t>
  </si>
  <si>
    <t>-2094431603</t>
  </si>
  <si>
    <t>767</t>
  </si>
  <si>
    <t>Konstrukce zámečnické</t>
  </si>
  <si>
    <t>92</t>
  </si>
  <si>
    <t>767651114</t>
  </si>
  <si>
    <t>Montáž vrat garážových nebo průmyslových sekčních zajížděcích pod strop, plochy přes 13 m2</t>
  </si>
  <si>
    <t>2105808943</t>
  </si>
  <si>
    <t>93</t>
  </si>
  <si>
    <t>55345 R7</t>
  </si>
  <si>
    <t>Vrata sekční 5500/4200 mm včetně ovládání a elektrického pohonu</t>
  </si>
  <si>
    <t>-1229705402</t>
  </si>
  <si>
    <t>94</t>
  </si>
  <si>
    <t>55345 R8</t>
  </si>
  <si>
    <t>Vrata sekční 5500/5200 mm včetně ovládání a elektrického pohonu</t>
  </si>
  <si>
    <t>1219586223</t>
  </si>
  <si>
    <t>95</t>
  </si>
  <si>
    <t>767995113</t>
  </si>
  <si>
    <t>Montáž ostatních atypických zámečnických konstrukcí hmotnosti přes 10 do 20 kg</t>
  </si>
  <si>
    <t>1510490140</t>
  </si>
  <si>
    <t>96</t>
  </si>
  <si>
    <t>145501500</t>
  </si>
  <si>
    <t>profil ocelový obdélníkový svařovaný 60x30x3 mm</t>
  </si>
  <si>
    <t>-1465042555</t>
  </si>
  <si>
    <t>Poznámka k položce:
Hmotnost: 4,1kg/m</t>
  </si>
  <si>
    <t>97</t>
  </si>
  <si>
    <t>998767201</t>
  </si>
  <si>
    <t>Přesun hmot pro zámečnické konstrukce stanovený procentní sazbou (%) z ceny vodorovná dopravní vzdálenost do 50 m v objektech výšky do 6 m</t>
  </si>
  <si>
    <t>709403977</t>
  </si>
  <si>
    <t>783</t>
  </si>
  <si>
    <t>Dokončovací práce - nátěry</t>
  </si>
  <si>
    <t>98</t>
  </si>
  <si>
    <t>783301313</t>
  </si>
  <si>
    <t>Příprava podkladu zámečnických konstrukcí před provedením nátěru odmaštění odmašťovačem ředidlovým</t>
  </si>
  <si>
    <t>1839126283</t>
  </si>
  <si>
    <t>99</t>
  </si>
  <si>
    <t>783324101</t>
  </si>
  <si>
    <t>Základní nátěr zámečnických konstrukcí jednonásobný akrylátový</t>
  </si>
  <si>
    <t>1836616100</t>
  </si>
  <si>
    <t>783327101</t>
  </si>
  <si>
    <t>Krycí nátěr (email) zámečnických konstrukcí jednonásobný syntetický akrylátový</t>
  </si>
  <si>
    <t>205567351</t>
  </si>
  <si>
    <t>101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</si>
  <si>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</si>
  <si>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</si>
  <si>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1322585354</t>
  </si>
  <si>
    <t>102</t>
  </si>
  <si>
    <t>783823101</t>
  </si>
  <si>
    <t>Penetrační nátěr omítek hladkých betonových povrchů akrylátový</t>
  </si>
  <si>
    <t>-1095142501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</si>
  <si>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</si>
  <si>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</si>
  <si>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</si>
  <si>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700263532</t>
  </si>
  <si>
    <t>2016-10-14/Hum3 - SO 03 Přípojka NN</t>
  </si>
  <si>
    <t xml:space="preserve">    743 - Elektromontáže - hrubá montáž</t>
  </si>
  <si>
    <t>743</t>
  </si>
  <si>
    <t>Elektromontáže - hrubá montáž</t>
  </si>
  <si>
    <t>74311 R17</t>
  </si>
  <si>
    <t>Dodávka a montáž elektroinstalace stavební včetně zemnění a hromosvodů viz samostatný rozpočet</t>
  </si>
  <si>
    <t>soubor</t>
  </si>
  <si>
    <t>-1708646779</t>
  </si>
  <si>
    <t>2016-10-14/Hum4 - SO 04 Zpevněné plochy</t>
  </si>
  <si>
    <t xml:space="preserve">    5 - Komunikace pozemní</t>
  </si>
  <si>
    <t>1829626465</t>
  </si>
  <si>
    <t>427,2*0,15</t>
  </si>
  <si>
    <t>122201102</t>
  </si>
  <si>
    <t>Odkopávky a prokopávky nezapažené s přehozením výkopku na vzdálenost do 3 m nebo s naložením na dopravní prostředek v hornině tř. 3 přes 100 do 1 000 m3</t>
  </si>
  <si>
    <t>-1328091132</t>
  </si>
  <si>
    <t>289,2*0,44+138*0,43</t>
  </si>
  <si>
    <t>186,588/2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</si>
  <si>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</si>
  <si>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</si>
  <si>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-1187764178</t>
  </si>
  <si>
    <t>122301102</t>
  </si>
  <si>
    <t>Odkopávky a prokopávky nezapažené s přehozením výkopku na vzdálenost do 3 m nebo s naložením na dopravní prostředek v hornině tř. 4 přes 100 do 1 000 m3</t>
  </si>
  <si>
    <t>-760418342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</si>
  <si>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</si>
  <si>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</si>
  <si>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-1658746541</t>
  </si>
  <si>
    <t>1825744600</t>
  </si>
  <si>
    <t>965991635</t>
  </si>
  <si>
    <t>93,294*2</t>
  </si>
  <si>
    <t>-1489008229</t>
  </si>
  <si>
    <t>-657199475</t>
  </si>
  <si>
    <t>Komunikace pozemní</t>
  </si>
  <si>
    <t>564752111</t>
  </si>
  <si>
    <t>Podklad nebo kryt z vibrovaného štěrku VŠ s rozprostřením, vlhčením a zhutněním, po zhutnění tl. 150 mm</t>
  </si>
  <si>
    <t>-124758850</t>
  </si>
  <si>
    <t>564762111</t>
  </si>
  <si>
    <t>Podklad nebo kryt z vibrovaného štěrku VŠ s rozprostřením, vlhčením a zhutněním, po zhutnění tl. 200 mm</t>
  </si>
  <si>
    <t>-692652664</t>
  </si>
  <si>
    <t>564831111</t>
  </si>
  <si>
    <t>Podklad ze štěrkodrti ŠD s rozprostřením a zhutněním, po zhutnění tl. 100 mm</t>
  </si>
  <si>
    <t>687009763</t>
  </si>
  <si>
    <t>564851111</t>
  </si>
  <si>
    <t>Podklad ze štěrkodrti ŠD s rozprostřením a zhutněním, po zhutnění tl. 150 mm</t>
  </si>
  <si>
    <t>-1835755725</t>
  </si>
  <si>
    <t>564911411</t>
  </si>
  <si>
    <t>Podklad nebo podsyp z asfaltového recyklátu s rozprostřením a zhutněním, po zhutnění tl. 50 mm</t>
  </si>
  <si>
    <t>-1816123309</t>
  </si>
  <si>
    <t>565135111</t>
  </si>
  <si>
    <t>Asfaltový beton vrstva podkladní ACP 16 (obalované kamenivo střednězrnné - OKS) s rozprostřením a zhutněním v pruhu šířky do 3 m, po zhutnění tl. 50 mm</t>
  </si>
  <si>
    <t>1065826786</t>
  </si>
  <si>
    <t>577134111</t>
  </si>
  <si>
    <t>Asfaltový beton vrstva obrusná ACO 11 (ABS) s rozprostřením a se zhutněním z nemodifikovaného asfaltu v pruhu šířky do 3 m tř. I, po zhutnění tl. 40 mm</t>
  </si>
  <si>
    <t>977204078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</si>
  <si>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</si>
  <si>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</si>
  <si>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289337746</t>
  </si>
  <si>
    <t>592450070</t>
  </si>
  <si>
    <t>dlažba zámková profilová pro komunikace 20x16,5x8 cm přírodní</t>
  </si>
  <si>
    <t>999146679</t>
  </si>
  <si>
    <t>Poznámka k položce:
spotřeba: 36 kus/m2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</si>
  <si>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</si>
  <si>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</si>
  <si>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22872133</t>
  </si>
  <si>
    <t>592174150</t>
  </si>
  <si>
    <t>obrubník betonový chodníkový 100x10x25 cm</t>
  </si>
  <si>
    <t>-1058503118</t>
  </si>
  <si>
    <t>998223011</t>
  </si>
  <si>
    <t>Přesun hmot pro pozemní komunikace s krytem dlážděným dopravní vzdálenost do 200 m jakékoliv délky objektu</t>
  </si>
  <si>
    <t>-2098427760</t>
  </si>
  <si>
    <t>2017-06-14/Hum5 - SO 05 Sadové úpravy</t>
  </si>
  <si>
    <t>-1034969402</t>
  </si>
  <si>
    <t>626*0,15+121*0,15</t>
  </si>
  <si>
    <t>167101101</t>
  </si>
  <si>
    <t>Nakládání, skládání a překládání neulehlého výkopku nebo sypaniny nakládání, množství do 100 m3, z hornin tř. 1 až 4</t>
  </si>
  <si>
    <t>-324489297</t>
  </si>
  <si>
    <t>-619621787</t>
  </si>
  <si>
    <t>1679257643</t>
  </si>
  <si>
    <t>181411133</t>
  </si>
  <si>
    <t>Založení trávníku na půdě předem připravené plochy do 1000 m2 výsevem včetně utažení parkového na svahu přes 1:2 do 1:1</t>
  </si>
  <si>
    <t>-1078125003</t>
  </si>
  <si>
    <t>602898169</t>
  </si>
  <si>
    <t>121+626</t>
  </si>
  <si>
    <t>747*0,015 'Přepočtené koeficientem množství</t>
  </si>
  <si>
    <t>026604150</t>
  </si>
  <si>
    <t>Smrk Pančičův /Picea omorika/ 100 - 125 cm, KK</t>
  </si>
  <si>
    <t>474198505</t>
  </si>
  <si>
    <t>026604190</t>
  </si>
  <si>
    <t>Smrk pichlavý /Picea pungens/ 125 - 150 cm, KK</t>
  </si>
  <si>
    <t>-617951153</t>
  </si>
  <si>
    <t>0266 R</t>
  </si>
  <si>
    <t>Borovice osinatá</t>
  </si>
  <si>
    <t>-1894360349</t>
  </si>
  <si>
    <t>0266 R1</t>
  </si>
  <si>
    <t>Borovice Limba (pinus cembra) 100-125 cm</t>
  </si>
  <si>
    <t>-1129427792</t>
  </si>
  <si>
    <t>184215132</t>
  </si>
  <si>
    <t>Ukotvení dřeviny kůly třemi kůly, délky přes 1 do 2 m</t>
  </si>
  <si>
    <t>662805387</t>
  </si>
  <si>
    <t xml:space="preserve">0521 R </t>
  </si>
  <si>
    <t>Kůly tyčové dl. 2 m smrk</t>
  </si>
  <si>
    <t>697356543</t>
  </si>
  <si>
    <t>184801121</t>
  </si>
  <si>
    <t>Ošetření vysazených dřevin solitérních v rovině nebo na svahu do 1:5</t>
  </si>
  <si>
    <t>138625966</t>
  </si>
  <si>
    <t>184911421</t>
  </si>
  <si>
    <t>Mulčování vysazených rostlin mulčovací kůrou, tl. do 100 mm v rovině nebo na svahu do 1:5</t>
  </si>
  <si>
    <t>-1654896679</t>
  </si>
  <si>
    <t>103911000</t>
  </si>
  <si>
    <t>kůra mulčovací VL</t>
  </si>
  <si>
    <t>218822166</t>
  </si>
  <si>
    <t>185802113</t>
  </si>
  <si>
    <t>Hnojení půdy nebo trávníku v rovině nebo na svahu do 1:5 umělým hnojivem na široko</t>
  </si>
  <si>
    <t>-626551224</t>
  </si>
  <si>
    <t>251911550</t>
  </si>
  <si>
    <t>hnojivo průmyslové Cererit (bal. 5 kg)</t>
  </si>
  <si>
    <t>-48781650</t>
  </si>
  <si>
    <t>185851121</t>
  </si>
  <si>
    <t>Dovoz vody pro zálivku rostlin na vzdálenost do 1000 m</t>
  </si>
  <si>
    <t>1052254003</t>
  </si>
  <si>
    <t>998231311</t>
  </si>
  <si>
    <t>Přesun hmot pro sadovnické a krajinářské úpravy dopravní vzdálenost do 5000 m</t>
  </si>
  <si>
    <t>-1296027928</t>
  </si>
  <si>
    <t>2017-06-2017/Hum - VON - Školní statek Humpolec - hala pro stroje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</si>
  <si>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</si>
  <si>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</si>
  <si>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</si>
  <si>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</si>
  <si>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</si>
  <si>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</si>
  <si>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</si>
  <si>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</si>
  <si>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</si>
  <si>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</si>
  <si>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</si>
  <si>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</si>
  <si>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</si>
  <si>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</si>
  <si>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</si>
  <si>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</si>
  <si>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</si>
  <si>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</si>
  <si>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</si>
  <si>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</si>
  <si>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</si>
  <si>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</si>
  <si>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</si>
  <si>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</si>
  <si>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</si>
  <si>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</si>
  <si>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</si>
  <si>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</si>
  <si>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</si>
  <si>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</si>
  <si>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</si>
  <si>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</si>
  <si>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</si>
  <si>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</si>
  <si>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</si>
  <si>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</si>
  <si>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</si>
  <si>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</si>
  <si>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</si>
  <si>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</si>
  <si>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</si>
  <si>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</si>
  <si>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</si>
  <si>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</si>
  <si>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</si>
  <si>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</si>
  <si>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</si>
  <si>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</si>
  <si>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</si>
  <si>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</si>
  <si>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</si>
  <si>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</si>
  <si>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</si>
  <si>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</si>
  <si>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</si>
  <si>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</si>
  <si>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</si>
  <si>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</si>
  <si>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</si>
  <si>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</si>
  <si>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</si>
  <si>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</si>
  <si>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</si>
  <si>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</si>
  <si>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</si>
  <si>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</si>
  <si>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</si>
  <si>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</si>
  <si>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</si>
  <si>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</si>
  <si>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</si>
  <si>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</si>
  <si>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</si>
  <si>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</si>
  <si>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</si>
  <si>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</si>
  <si>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</si>
  <si>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</si>
  <si>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</si>
  <si>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</si>
  <si>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</si>
  <si>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</si>
  <si>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</si>
  <si>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</si>
  <si>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</si>
  <si>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</si>
  <si>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</si>
  <si>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</si>
  <si>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</si>
  <si>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</si>
  <si>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</si>
  <si>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</si>
  <si>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</si>
  <si>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</si>
  <si>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</si>
  <si>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</si>
  <si>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</si>
  <si>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</si>
  <si>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</si>
  <si>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</si>
  <si>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</si>
  <si>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</si>
  <si>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</si>
  <si>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</si>
  <si>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</si>
  <si>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</si>
  <si>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</si>
  <si>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</si>
  <si>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</si>
  <si>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</si>
  <si>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</si>
  <si>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</si>
  <si>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</si>
  <si>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</si>
  <si>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</si>
  <si>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</si>
  <si>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</si>
  <si>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</si>
  <si>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</si>
  <si>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</si>
  <si>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</si>
  <si>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</si>
  <si>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</si>
  <si>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</si>
  <si>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</si>
  <si>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</si>
  <si>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</si>
  <si>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</si>
  <si>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</si>
  <si>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</si>
  <si>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</si>
  <si>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</si>
  <si>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</si>
  <si>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</si>
  <si>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</si>
  <si>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</si>
  <si>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</si>
  <si>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</si>
  <si>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</si>
  <si>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</si>
  <si>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</si>
  <si>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</si>
  <si>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</si>
  <si>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</si>
  <si>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</si>
  <si>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</si>
  <si>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</si>
  <si>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</si>
  <si>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</si>
  <si>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</si>
  <si>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</si>
  <si>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</si>
  <si>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</si>
  <si>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</si>
  <si>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</si>
  <si>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</si>
  <si>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</si>
  <si>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</si>
  <si>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</si>
  <si>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</si>
  <si>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</si>
  <si>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</si>
  <si>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</si>
  <si>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</si>
  <si>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</si>
  <si>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</si>
  <si>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</si>
  <si>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</si>
  <si>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</si>
  <si>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</si>
  <si>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</si>
  <si>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</si>
  <si>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</si>
  <si>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</si>
  <si>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</si>
  <si>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</si>
  <si>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</si>
  <si>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</si>
  <si>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</si>
  <si>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</si>
  <si>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</si>
  <si>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</si>
  <si>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</si>
  <si>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</si>
  <si>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</si>
  <si>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</si>
  <si>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</si>
  <si>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</si>
  <si>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</si>
  <si>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</si>
  <si>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</si>
  <si>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</si>
  <si>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</si>
  <si>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</si>
  <si>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</si>
  <si>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</si>
  <si>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</si>
  <si>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</si>
  <si>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</si>
  <si>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</si>
  <si>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</si>
  <si>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</si>
  <si>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</si>
  <si>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</si>
  <si>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</si>
  <si>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</si>
  <si>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</si>
  <si>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</si>
  <si>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</si>
  <si>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</si>
  <si>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</si>
  <si>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</si>
  <si>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</si>
  <si>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</si>
  <si>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</si>
  <si>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</si>
  <si>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</si>
  <si>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</si>
  <si>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</si>
  <si>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</si>
  <si>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</si>
  <si>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</si>
  <si>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</si>
  <si>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</si>
  <si>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</si>
  <si>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</si>
  <si>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</si>
  <si>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</si>
  <si>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</si>
  <si>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</si>
  <si>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</si>
  <si>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</si>
  <si>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</si>
  <si>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</si>
  <si>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</si>
  <si>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</si>
  <si>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</si>
  <si>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</si>
  <si>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</si>
  <si>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</si>
  <si>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</si>
  <si>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</si>
  <si>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</si>
  <si>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</si>
  <si>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</si>
  <si>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</si>
  <si>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</si>
  <si>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</si>
  <si>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</si>
  <si>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</si>
  <si>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</si>
  <si>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</si>
  <si>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</si>
  <si>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</si>
  <si>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</si>
  <si>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</si>
  <si>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</si>
  <si>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</si>
  <si>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dveře plastové vchodové jednokřídlové otevíravé 90x200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</si>
</sst>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37" fillId="8" borderId="28" xfId="0" applyFont="1" applyFill="1" applyBorder="1" applyAlignment="1" applyProtection="1">
      <alignment horizontal="center" vertical="center"/>
      <protection locked="0"/>
    </xf>
    <xf numFmtId="0" fontId="0" fillId="8" borderId="28" xfId="0" applyFont="1" applyFill="1" applyBorder="1" applyAlignment="1" applyProtection="1">
      <alignment horizontal="center" vertical="center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7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3" t="s">
        <v>8</v>
      </c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9" t="s">
        <v>17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8"/>
      <c r="AQ5" s="30"/>
      <c r="BE5" s="347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51" t="s">
        <v>20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8"/>
      <c r="AQ6" s="30"/>
      <c r="BE6" s="348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8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48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8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33</v>
      </c>
      <c r="AO10" s="28"/>
      <c r="AP10" s="28"/>
      <c r="AQ10" s="30"/>
      <c r="BE10" s="348"/>
      <c r="BS10" s="23" t="s">
        <v>21</v>
      </c>
    </row>
    <row r="11" spans="1:74" ht="18.399999999999999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36</v>
      </c>
      <c r="AO11" s="28"/>
      <c r="AP11" s="28"/>
      <c r="AQ11" s="30"/>
      <c r="BE11" s="348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8"/>
      <c r="BS12" s="23" t="s">
        <v>21</v>
      </c>
    </row>
    <row r="13" spans="1:74" ht="14.45" customHeight="1">
      <c r="B13" s="27"/>
      <c r="C13" s="28"/>
      <c r="D13" s="36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38</v>
      </c>
      <c r="AO13" s="28"/>
      <c r="AP13" s="28"/>
      <c r="AQ13" s="30"/>
      <c r="BE13" s="348"/>
      <c r="BS13" s="23" t="s">
        <v>21</v>
      </c>
    </row>
    <row r="14" spans="1:74" ht="15">
      <c r="B14" s="27"/>
      <c r="C14" s="28"/>
      <c r="D14" s="28"/>
      <c r="E14" s="352" t="s">
        <v>38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6" t="s">
        <v>35</v>
      </c>
      <c r="AL14" s="28"/>
      <c r="AM14" s="28"/>
      <c r="AN14" s="38" t="s">
        <v>38</v>
      </c>
      <c r="AO14" s="28"/>
      <c r="AP14" s="28"/>
      <c r="AQ14" s="30"/>
      <c r="BE14" s="348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8"/>
      <c r="BS15" s="23" t="s">
        <v>6</v>
      </c>
    </row>
    <row r="16" spans="1:74" ht="14.45" customHeight="1">
      <c r="B16" s="27"/>
      <c r="C16" s="28"/>
      <c r="D16" s="36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40</v>
      </c>
      <c r="AO16" s="28"/>
      <c r="AP16" s="28"/>
      <c r="AQ16" s="30"/>
      <c r="BE16" s="348"/>
      <c r="BS16" s="23" t="s">
        <v>6</v>
      </c>
    </row>
    <row r="17" spans="2:71" ht="18.399999999999999" customHeight="1">
      <c r="B17" s="27"/>
      <c r="C17" s="28"/>
      <c r="D17" s="28"/>
      <c r="E17" s="34" t="s">
        <v>41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42</v>
      </c>
      <c r="AO17" s="28"/>
      <c r="AP17" s="28"/>
      <c r="AQ17" s="30"/>
      <c r="BE17" s="348"/>
      <c r="BS17" s="23" t="s">
        <v>43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8"/>
      <c r="BS18" s="23" t="s">
        <v>9</v>
      </c>
    </row>
    <row r="19" spans="2:71" ht="14.45" customHeight="1">
      <c r="B19" s="27"/>
      <c r="C19" s="28"/>
      <c r="D19" s="36" t="s">
        <v>44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8"/>
      <c r="BS19" s="23" t="s">
        <v>9</v>
      </c>
    </row>
    <row r="20" spans="2:71" ht="16.5" customHeight="1">
      <c r="B20" s="27"/>
      <c r="C20" s="28"/>
      <c r="D20" s="28"/>
      <c r="E20" s="354" t="s">
        <v>5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28"/>
      <c r="AP20" s="28"/>
      <c r="AQ20" s="30"/>
      <c r="BE20" s="348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8"/>
    </row>
    <row r="23" spans="2:71" s="1" customFormat="1" ht="25.9" customHeight="1">
      <c r="B23" s="40"/>
      <c r="C23" s="41"/>
      <c r="D23" s="42" t="s">
        <v>45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5">
        <f>ROUND(AG51,2)</f>
        <v>0</v>
      </c>
      <c r="AL23" s="356"/>
      <c r="AM23" s="356"/>
      <c r="AN23" s="356"/>
      <c r="AO23" s="356"/>
      <c r="AP23" s="41"/>
      <c r="AQ23" s="44"/>
      <c r="BE23" s="34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8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7" t="s">
        <v>46</v>
      </c>
      <c r="M25" s="357"/>
      <c r="N25" s="357"/>
      <c r="O25" s="357"/>
      <c r="P25" s="41"/>
      <c r="Q25" s="41"/>
      <c r="R25" s="41"/>
      <c r="S25" s="41"/>
      <c r="T25" s="41"/>
      <c r="U25" s="41"/>
      <c r="V25" s="41"/>
      <c r="W25" s="357" t="s">
        <v>47</v>
      </c>
      <c r="X25" s="357"/>
      <c r="Y25" s="357"/>
      <c r="Z25" s="357"/>
      <c r="AA25" s="357"/>
      <c r="AB25" s="357"/>
      <c r="AC25" s="357"/>
      <c r="AD25" s="357"/>
      <c r="AE25" s="357"/>
      <c r="AF25" s="41"/>
      <c r="AG25" s="41"/>
      <c r="AH25" s="41"/>
      <c r="AI25" s="41"/>
      <c r="AJ25" s="41"/>
      <c r="AK25" s="357" t="s">
        <v>48</v>
      </c>
      <c r="AL25" s="357"/>
      <c r="AM25" s="357"/>
      <c r="AN25" s="357"/>
      <c r="AO25" s="357"/>
      <c r="AP25" s="41"/>
      <c r="AQ25" s="44"/>
      <c r="BE25" s="348"/>
    </row>
    <row r="26" spans="2:71" s="2" customFormat="1" ht="14.45" customHeight="1">
      <c r="B26" s="46"/>
      <c r="C26" s="47"/>
      <c r="D26" s="48" t="s">
        <v>49</v>
      </c>
      <c r="E26" s="47"/>
      <c r="F26" s="48" t="s">
        <v>50</v>
      </c>
      <c r="G26" s="47"/>
      <c r="H26" s="47"/>
      <c r="I26" s="47"/>
      <c r="J26" s="47"/>
      <c r="K26" s="47"/>
      <c r="L26" s="337">
        <v>0.21</v>
      </c>
      <c r="M26" s="336"/>
      <c r="N26" s="336"/>
      <c r="O26" s="336"/>
      <c r="P26" s="47"/>
      <c r="Q26" s="47"/>
      <c r="R26" s="47"/>
      <c r="S26" s="47"/>
      <c r="T26" s="47"/>
      <c r="U26" s="47"/>
      <c r="V26" s="47"/>
      <c r="W26" s="335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7"/>
      <c r="AG26" s="47"/>
      <c r="AH26" s="47"/>
      <c r="AI26" s="47"/>
      <c r="AJ26" s="47"/>
      <c r="AK26" s="335">
        <f>ROUND(AV51,2)</f>
        <v>0</v>
      </c>
      <c r="AL26" s="336"/>
      <c r="AM26" s="336"/>
      <c r="AN26" s="336"/>
      <c r="AO26" s="336"/>
      <c r="AP26" s="47"/>
      <c r="AQ26" s="49"/>
      <c r="BE26" s="348"/>
    </row>
    <row r="27" spans="2:71" s="2" customFormat="1" ht="14.45" customHeight="1">
      <c r="B27" s="46"/>
      <c r="C27" s="47"/>
      <c r="D27" s="47"/>
      <c r="E27" s="47"/>
      <c r="F27" s="48" t="s">
        <v>51</v>
      </c>
      <c r="G27" s="47"/>
      <c r="H27" s="47"/>
      <c r="I27" s="47"/>
      <c r="J27" s="47"/>
      <c r="K27" s="47"/>
      <c r="L27" s="337">
        <v>0.15</v>
      </c>
      <c r="M27" s="336"/>
      <c r="N27" s="336"/>
      <c r="O27" s="336"/>
      <c r="P27" s="47"/>
      <c r="Q27" s="47"/>
      <c r="R27" s="47"/>
      <c r="S27" s="47"/>
      <c r="T27" s="47"/>
      <c r="U27" s="47"/>
      <c r="V27" s="47"/>
      <c r="W27" s="335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7"/>
      <c r="AG27" s="47"/>
      <c r="AH27" s="47"/>
      <c r="AI27" s="47"/>
      <c r="AJ27" s="47"/>
      <c r="AK27" s="335">
        <f>ROUND(AW51,2)</f>
        <v>0</v>
      </c>
      <c r="AL27" s="336"/>
      <c r="AM27" s="336"/>
      <c r="AN27" s="336"/>
      <c r="AO27" s="336"/>
      <c r="AP27" s="47"/>
      <c r="AQ27" s="49"/>
      <c r="BE27" s="348"/>
    </row>
    <row r="28" spans="2:71" s="2" customFormat="1" ht="14.45" hidden="1" customHeight="1">
      <c r="B28" s="46"/>
      <c r="C28" s="47"/>
      <c r="D28" s="47"/>
      <c r="E28" s="47"/>
      <c r="F28" s="48" t="s">
        <v>52</v>
      </c>
      <c r="G28" s="47"/>
      <c r="H28" s="47"/>
      <c r="I28" s="47"/>
      <c r="J28" s="47"/>
      <c r="K28" s="47"/>
      <c r="L28" s="337">
        <v>0.21</v>
      </c>
      <c r="M28" s="336"/>
      <c r="N28" s="336"/>
      <c r="O28" s="336"/>
      <c r="P28" s="47"/>
      <c r="Q28" s="47"/>
      <c r="R28" s="47"/>
      <c r="S28" s="47"/>
      <c r="T28" s="47"/>
      <c r="U28" s="47"/>
      <c r="V28" s="47"/>
      <c r="W28" s="335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7"/>
      <c r="AG28" s="47"/>
      <c r="AH28" s="47"/>
      <c r="AI28" s="47"/>
      <c r="AJ28" s="47"/>
      <c r="AK28" s="335">
        <v>0</v>
      </c>
      <c r="AL28" s="336"/>
      <c r="AM28" s="336"/>
      <c r="AN28" s="336"/>
      <c r="AO28" s="336"/>
      <c r="AP28" s="47"/>
      <c r="AQ28" s="49"/>
      <c r="BE28" s="348"/>
    </row>
    <row r="29" spans="2:71" s="2" customFormat="1" ht="14.45" hidden="1" customHeight="1">
      <c r="B29" s="46"/>
      <c r="C29" s="47"/>
      <c r="D29" s="47"/>
      <c r="E29" s="47"/>
      <c r="F29" s="48" t="s">
        <v>53</v>
      </c>
      <c r="G29" s="47"/>
      <c r="H29" s="47"/>
      <c r="I29" s="47"/>
      <c r="J29" s="47"/>
      <c r="K29" s="47"/>
      <c r="L29" s="337">
        <v>0.15</v>
      </c>
      <c r="M29" s="336"/>
      <c r="N29" s="336"/>
      <c r="O29" s="336"/>
      <c r="P29" s="47"/>
      <c r="Q29" s="47"/>
      <c r="R29" s="47"/>
      <c r="S29" s="47"/>
      <c r="T29" s="47"/>
      <c r="U29" s="47"/>
      <c r="V29" s="47"/>
      <c r="W29" s="335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7"/>
      <c r="AG29" s="47"/>
      <c r="AH29" s="47"/>
      <c r="AI29" s="47"/>
      <c r="AJ29" s="47"/>
      <c r="AK29" s="335">
        <v>0</v>
      </c>
      <c r="AL29" s="336"/>
      <c r="AM29" s="336"/>
      <c r="AN29" s="336"/>
      <c r="AO29" s="336"/>
      <c r="AP29" s="47"/>
      <c r="AQ29" s="49"/>
      <c r="BE29" s="348"/>
    </row>
    <row r="30" spans="2:71" s="2" customFormat="1" ht="14.45" hidden="1" customHeight="1">
      <c r="B30" s="46"/>
      <c r="C30" s="47"/>
      <c r="D30" s="47"/>
      <c r="E30" s="47"/>
      <c r="F30" s="48" t="s">
        <v>54</v>
      </c>
      <c r="G30" s="47"/>
      <c r="H30" s="47"/>
      <c r="I30" s="47"/>
      <c r="J30" s="47"/>
      <c r="K30" s="47"/>
      <c r="L30" s="337">
        <v>0</v>
      </c>
      <c r="M30" s="336"/>
      <c r="N30" s="336"/>
      <c r="O30" s="336"/>
      <c r="P30" s="47"/>
      <c r="Q30" s="47"/>
      <c r="R30" s="47"/>
      <c r="S30" s="47"/>
      <c r="T30" s="47"/>
      <c r="U30" s="47"/>
      <c r="V30" s="47"/>
      <c r="W30" s="335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7"/>
      <c r="AG30" s="47"/>
      <c r="AH30" s="47"/>
      <c r="AI30" s="47"/>
      <c r="AJ30" s="47"/>
      <c r="AK30" s="335">
        <v>0</v>
      </c>
      <c r="AL30" s="336"/>
      <c r="AM30" s="336"/>
      <c r="AN30" s="336"/>
      <c r="AO30" s="336"/>
      <c r="AP30" s="47"/>
      <c r="AQ30" s="49"/>
      <c r="BE30" s="34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8"/>
    </row>
    <row r="32" spans="2:71" s="1" customFormat="1" ht="25.9" customHeight="1">
      <c r="B32" s="40"/>
      <c r="C32" s="50"/>
      <c r="D32" s="51" t="s">
        <v>55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56</v>
      </c>
      <c r="U32" s="52"/>
      <c r="V32" s="52"/>
      <c r="W32" s="52"/>
      <c r="X32" s="341" t="s">
        <v>57</v>
      </c>
      <c r="Y32" s="342"/>
      <c r="Z32" s="342"/>
      <c r="AA32" s="342"/>
      <c r="AB32" s="342"/>
      <c r="AC32" s="52"/>
      <c r="AD32" s="52"/>
      <c r="AE32" s="52"/>
      <c r="AF32" s="52"/>
      <c r="AG32" s="52"/>
      <c r="AH32" s="52"/>
      <c r="AI32" s="52"/>
      <c r="AJ32" s="52"/>
      <c r="AK32" s="343">
        <f>SUM(AK23:AK30)</f>
        <v>0</v>
      </c>
      <c r="AL32" s="342"/>
      <c r="AM32" s="342"/>
      <c r="AN32" s="342"/>
      <c r="AO32" s="344"/>
      <c r="AP32" s="50"/>
      <c r="AQ32" s="54"/>
      <c r="BE32" s="34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2016-10-13/Hum</v>
      </c>
      <c r="AR41" s="61"/>
    </row>
    <row r="42" spans="2:56" s="4" customFormat="1" ht="36.950000000000003" customHeight="1">
      <c r="B42" s="63"/>
      <c r="C42" s="64" t="s">
        <v>19</v>
      </c>
      <c r="L42" s="327" t="str">
        <f>K6</f>
        <v>Hala pro zemědělské stroje Humpolec</v>
      </c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25</v>
      </c>
      <c r="L44" s="65" t="str">
        <f>IF(K8="","",K8)</f>
        <v>Humpolec</v>
      </c>
      <c r="AI44" s="62" t="s">
        <v>27</v>
      </c>
      <c r="AM44" s="329" t="str">
        <f>IF(AN8= "","",AN8)</f>
        <v>13. 10. 2016</v>
      </c>
      <c r="AN44" s="329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31</v>
      </c>
      <c r="L46" s="3" t="str">
        <f>IF(E11= "","",E11)</f>
        <v>Kraj Vysočina, Jihlava, Žižkova 57/1882 PSČ 58733</v>
      </c>
      <c r="AI46" s="62" t="s">
        <v>39</v>
      </c>
      <c r="AM46" s="330" t="str">
        <f>IF(E17="","",E17)</f>
        <v>AG Komplet s.r.o.</v>
      </c>
      <c r="AN46" s="330"/>
      <c r="AO46" s="330"/>
      <c r="AP46" s="330"/>
      <c r="AR46" s="40"/>
      <c r="AS46" s="331" t="s">
        <v>59</v>
      </c>
      <c r="AT46" s="33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37</v>
      </c>
      <c r="L47" s="3" t="str">
        <f>IF(E14= "Vyplň údaj","",E14)</f>
        <v/>
      </c>
      <c r="AR47" s="40"/>
      <c r="AS47" s="333"/>
      <c r="AT47" s="33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3"/>
      <c r="AT48" s="33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45" t="s">
        <v>60</v>
      </c>
      <c r="D49" s="340"/>
      <c r="E49" s="340"/>
      <c r="F49" s="340"/>
      <c r="G49" s="340"/>
      <c r="H49" s="70"/>
      <c r="I49" s="339" t="s">
        <v>61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6" t="s">
        <v>62</v>
      </c>
      <c r="AH49" s="340"/>
      <c r="AI49" s="340"/>
      <c r="AJ49" s="340"/>
      <c r="AK49" s="340"/>
      <c r="AL49" s="340"/>
      <c r="AM49" s="340"/>
      <c r="AN49" s="339" t="s">
        <v>63</v>
      </c>
      <c r="AO49" s="340"/>
      <c r="AP49" s="340"/>
      <c r="AQ49" s="71" t="s">
        <v>64</v>
      </c>
      <c r="AR49" s="40"/>
      <c r="AS49" s="72" t="s">
        <v>65</v>
      </c>
      <c r="AT49" s="73" t="s">
        <v>66</v>
      </c>
      <c r="AU49" s="73" t="s">
        <v>67</v>
      </c>
      <c r="AV49" s="73" t="s">
        <v>68</v>
      </c>
      <c r="AW49" s="73" t="s">
        <v>69</v>
      </c>
      <c r="AX49" s="73" t="s">
        <v>70</v>
      </c>
      <c r="AY49" s="73" t="s">
        <v>71</v>
      </c>
      <c r="AZ49" s="73" t="s">
        <v>72</v>
      </c>
      <c r="BA49" s="73" t="s">
        <v>73</v>
      </c>
      <c r="BB49" s="73" t="s">
        <v>74</v>
      </c>
      <c r="BC49" s="73" t="s">
        <v>75</v>
      </c>
      <c r="BD49" s="74" t="s">
        <v>76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1">
        <f>ROUND(SUM(AG52:AG57),2)</f>
        <v>0</v>
      </c>
      <c r="AH51" s="321"/>
      <c r="AI51" s="321"/>
      <c r="AJ51" s="321"/>
      <c r="AK51" s="321"/>
      <c r="AL51" s="321"/>
      <c r="AM51" s="321"/>
      <c r="AN51" s="322">
        <f t="shared" ref="AN51:AN57" si="0">SUM(AG51,AT51)</f>
        <v>0</v>
      </c>
      <c r="AO51" s="322"/>
      <c r="AP51" s="322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78</v>
      </c>
      <c r="BT51" s="64" t="s">
        <v>79</v>
      </c>
      <c r="BU51" s="83" t="s">
        <v>80</v>
      </c>
      <c r="BV51" s="64" t="s">
        <v>81</v>
      </c>
      <c r="BW51" s="64" t="s">
        <v>7</v>
      </c>
      <c r="BX51" s="64" t="s">
        <v>82</v>
      </c>
      <c r="CL51" s="64" t="s">
        <v>5</v>
      </c>
    </row>
    <row r="52" spans="1:91" s="5" customFormat="1" ht="63" customHeight="1">
      <c r="A52" s="84" t="s">
        <v>83</v>
      </c>
      <c r="B52" s="85"/>
      <c r="C52" s="86"/>
      <c r="D52" s="338" t="s">
        <v>84</v>
      </c>
      <c r="E52" s="338"/>
      <c r="F52" s="338"/>
      <c r="G52" s="338"/>
      <c r="H52" s="338"/>
      <c r="I52" s="87"/>
      <c r="J52" s="338" t="s">
        <v>85</v>
      </c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25">
        <f>'2016-10-14-Hum2 - SO 02 D...'!J27</f>
        <v>0</v>
      </c>
      <c r="AH52" s="326"/>
      <c r="AI52" s="326"/>
      <c r="AJ52" s="326"/>
      <c r="AK52" s="326"/>
      <c r="AL52" s="326"/>
      <c r="AM52" s="326"/>
      <c r="AN52" s="325">
        <f t="shared" si="0"/>
        <v>0</v>
      </c>
      <c r="AO52" s="326"/>
      <c r="AP52" s="326"/>
      <c r="AQ52" s="88" t="s">
        <v>86</v>
      </c>
      <c r="AR52" s="85"/>
      <c r="AS52" s="89">
        <v>0</v>
      </c>
      <c r="AT52" s="90">
        <f t="shared" si="1"/>
        <v>0</v>
      </c>
      <c r="AU52" s="91">
        <f>'2016-10-14-Hum2 - SO 02 D...'!P81</f>
        <v>0</v>
      </c>
      <c r="AV52" s="90">
        <f>'2016-10-14-Hum2 - SO 02 D...'!J30</f>
        <v>0</v>
      </c>
      <c r="AW52" s="90">
        <f>'2016-10-14-Hum2 - SO 02 D...'!J31</f>
        <v>0</v>
      </c>
      <c r="AX52" s="90">
        <f>'2016-10-14-Hum2 - SO 02 D...'!J32</f>
        <v>0</v>
      </c>
      <c r="AY52" s="90">
        <f>'2016-10-14-Hum2 - SO 02 D...'!J33</f>
        <v>0</v>
      </c>
      <c r="AZ52" s="90">
        <f>'2016-10-14-Hum2 - SO 02 D...'!F30</f>
        <v>0</v>
      </c>
      <c r="BA52" s="90">
        <f>'2016-10-14-Hum2 - SO 02 D...'!F31</f>
        <v>0</v>
      </c>
      <c r="BB52" s="90">
        <f>'2016-10-14-Hum2 - SO 02 D...'!F32</f>
        <v>0</v>
      </c>
      <c r="BC52" s="90">
        <f>'2016-10-14-Hum2 - SO 02 D...'!F33</f>
        <v>0</v>
      </c>
      <c r="BD52" s="92">
        <f>'2016-10-14-Hum2 - SO 02 D...'!F34</f>
        <v>0</v>
      </c>
      <c r="BT52" s="93" t="s">
        <v>24</v>
      </c>
      <c r="BV52" s="93" t="s">
        <v>81</v>
      </c>
      <c r="BW52" s="93" t="s">
        <v>87</v>
      </c>
      <c r="BX52" s="93" t="s">
        <v>7</v>
      </c>
      <c r="CL52" s="93" t="s">
        <v>5</v>
      </c>
      <c r="CM52" s="93" t="s">
        <v>88</v>
      </c>
    </row>
    <row r="53" spans="1:91" s="5" customFormat="1" ht="63" customHeight="1">
      <c r="A53" s="84" t="s">
        <v>83</v>
      </c>
      <c r="B53" s="85"/>
      <c r="C53" s="86"/>
      <c r="D53" s="338" t="s">
        <v>89</v>
      </c>
      <c r="E53" s="338"/>
      <c r="F53" s="338"/>
      <c r="G53" s="338"/>
      <c r="H53" s="338"/>
      <c r="I53" s="87"/>
      <c r="J53" s="338" t="s">
        <v>90</v>
      </c>
      <c r="K53" s="338"/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8"/>
      <c r="W53" s="338"/>
      <c r="X53" s="338"/>
      <c r="Y53" s="338"/>
      <c r="Z53" s="338"/>
      <c r="AA53" s="338"/>
      <c r="AB53" s="338"/>
      <c r="AC53" s="338"/>
      <c r="AD53" s="338"/>
      <c r="AE53" s="338"/>
      <c r="AF53" s="338"/>
      <c r="AG53" s="325">
        <f>'2016-10-13-Hum1 - SO 01 Hala'!J27</f>
        <v>0</v>
      </c>
      <c r="AH53" s="326"/>
      <c r="AI53" s="326"/>
      <c r="AJ53" s="326"/>
      <c r="AK53" s="326"/>
      <c r="AL53" s="326"/>
      <c r="AM53" s="326"/>
      <c r="AN53" s="325">
        <f t="shared" si="0"/>
        <v>0</v>
      </c>
      <c r="AO53" s="326"/>
      <c r="AP53" s="326"/>
      <c r="AQ53" s="88" t="s">
        <v>86</v>
      </c>
      <c r="AR53" s="85"/>
      <c r="AS53" s="89">
        <v>0</v>
      </c>
      <c r="AT53" s="90">
        <f t="shared" si="1"/>
        <v>0</v>
      </c>
      <c r="AU53" s="91">
        <f>'2016-10-13-Hum1 - SO 01 Hala'!P92</f>
        <v>0</v>
      </c>
      <c r="AV53" s="90">
        <f>'2016-10-13-Hum1 - SO 01 Hala'!J30</f>
        <v>0</v>
      </c>
      <c r="AW53" s="90">
        <f>'2016-10-13-Hum1 - SO 01 Hala'!J31</f>
        <v>0</v>
      </c>
      <c r="AX53" s="90">
        <f>'2016-10-13-Hum1 - SO 01 Hala'!J32</f>
        <v>0</v>
      </c>
      <c r="AY53" s="90">
        <f>'2016-10-13-Hum1 - SO 01 Hala'!J33</f>
        <v>0</v>
      </c>
      <c r="AZ53" s="90">
        <f>'2016-10-13-Hum1 - SO 01 Hala'!F30</f>
        <v>0</v>
      </c>
      <c r="BA53" s="90">
        <f>'2016-10-13-Hum1 - SO 01 Hala'!F31</f>
        <v>0</v>
      </c>
      <c r="BB53" s="90">
        <f>'2016-10-13-Hum1 - SO 01 Hala'!F32</f>
        <v>0</v>
      </c>
      <c r="BC53" s="90">
        <f>'2016-10-13-Hum1 - SO 01 Hala'!F33</f>
        <v>0</v>
      </c>
      <c r="BD53" s="92">
        <f>'2016-10-13-Hum1 - SO 01 Hala'!F34</f>
        <v>0</v>
      </c>
      <c r="BT53" s="93" t="s">
        <v>24</v>
      </c>
      <c r="BV53" s="93" t="s">
        <v>81</v>
      </c>
      <c r="BW53" s="93" t="s">
        <v>91</v>
      </c>
      <c r="BX53" s="93" t="s">
        <v>7</v>
      </c>
      <c r="CL53" s="93" t="s">
        <v>5</v>
      </c>
      <c r="CM53" s="93" t="s">
        <v>88</v>
      </c>
    </row>
    <row r="54" spans="1:91" s="5" customFormat="1" ht="63" customHeight="1">
      <c r="A54" s="84" t="s">
        <v>83</v>
      </c>
      <c r="B54" s="85"/>
      <c r="C54" s="86"/>
      <c r="D54" s="338" t="s">
        <v>92</v>
      </c>
      <c r="E54" s="338"/>
      <c r="F54" s="338"/>
      <c r="G54" s="338"/>
      <c r="H54" s="338"/>
      <c r="I54" s="87"/>
      <c r="J54" s="338" t="s">
        <v>93</v>
      </c>
      <c r="K54" s="338"/>
      <c r="L54" s="338"/>
      <c r="M54" s="338"/>
      <c r="N54" s="338"/>
      <c r="O54" s="338"/>
      <c r="P54" s="338"/>
      <c r="Q54" s="338"/>
      <c r="R54" s="338"/>
      <c r="S54" s="338"/>
      <c r="T54" s="338"/>
      <c r="U54" s="338"/>
      <c r="V54" s="338"/>
      <c r="W54" s="338"/>
      <c r="X54" s="338"/>
      <c r="Y54" s="338"/>
      <c r="Z54" s="338"/>
      <c r="AA54" s="338"/>
      <c r="AB54" s="338"/>
      <c r="AC54" s="338"/>
      <c r="AD54" s="338"/>
      <c r="AE54" s="338"/>
      <c r="AF54" s="338"/>
      <c r="AG54" s="325">
        <f>'2016-10-14-Hum3 - SO 03 P...'!J27</f>
        <v>0</v>
      </c>
      <c r="AH54" s="326"/>
      <c r="AI54" s="326"/>
      <c r="AJ54" s="326"/>
      <c r="AK54" s="326"/>
      <c r="AL54" s="326"/>
      <c r="AM54" s="326"/>
      <c r="AN54" s="325">
        <f t="shared" si="0"/>
        <v>0</v>
      </c>
      <c r="AO54" s="326"/>
      <c r="AP54" s="326"/>
      <c r="AQ54" s="88" t="s">
        <v>86</v>
      </c>
      <c r="AR54" s="85"/>
      <c r="AS54" s="89">
        <v>0</v>
      </c>
      <c r="AT54" s="90">
        <f t="shared" si="1"/>
        <v>0</v>
      </c>
      <c r="AU54" s="91">
        <f>'2016-10-14-Hum3 - SO 03 P...'!P78</f>
        <v>0</v>
      </c>
      <c r="AV54" s="90">
        <f>'2016-10-14-Hum3 - SO 03 P...'!J30</f>
        <v>0</v>
      </c>
      <c r="AW54" s="90">
        <f>'2016-10-14-Hum3 - SO 03 P...'!J31</f>
        <v>0</v>
      </c>
      <c r="AX54" s="90">
        <f>'2016-10-14-Hum3 - SO 03 P...'!J32</f>
        <v>0</v>
      </c>
      <c r="AY54" s="90">
        <f>'2016-10-14-Hum3 - SO 03 P...'!J33</f>
        <v>0</v>
      </c>
      <c r="AZ54" s="90">
        <f>'2016-10-14-Hum3 - SO 03 P...'!F30</f>
        <v>0</v>
      </c>
      <c r="BA54" s="90">
        <f>'2016-10-14-Hum3 - SO 03 P...'!F31</f>
        <v>0</v>
      </c>
      <c r="BB54" s="90">
        <f>'2016-10-14-Hum3 - SO 03 P...'!F32</f>
        <v>0</v>
      </c>
      <c r="BC54" s="90">
        <f>'2016-10-14-Hum3 - SO 03 P...'!F33</f>
        <v>0</v>
      </c>
      <c r="BD54" s="92">
        <f>'2016-10-14-Hum3 - SO 03 P...'!F34</f>
        <v>0</v>
      </c>
      <c r="BT54" s="93" t="s">
        <v>24</v>
      </c>
      <c r="BV54" s="93" t="s">
        <v>81</v>
      </c>
      <c r="BW54" s="93" t="s">
        <v>94</v>
      </c>
      <c r="BX54" s="93" t="s">
        <v>7</v>
      </c>
      <c r="CL54" s="93" t="s">
        <v>5</v>
      </c>
      <c r="CM54" s="93" t="s">
        <v>88</v>
      </c>
    </row>
    <row r="55" spans="1:91" s="5" customFormat="1" ht="63" customHeight="1">
      <c r="A55" s="84" t="s">
        <v>83</v>
      </c>
      <c r="B55" s="85"/>
      <c r="C55" s="86"/>
      <c r="D55" s="338" t="s">
        <v>95</v>
      </c>
      <c r="E55" s="338"/>
      <c r="F55" s="338"/>
      <c r="G55" s="338"/>
      <c r="H55" s="338"/>
      <c r="I55" s="87"/>
      <c r="J55" s="338" t="s">
        <v>96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25">
        <f>'2016-10-14-Hum4 - SO 04 Z...'!J27</f>
        <v>0</v>
      </c>
      <c r="AH55" s="326"/>
      <c r="AI55" s="326"/>
      <c r="AJ55" s="326"/>
      <c r="AK55" s="326"/>
      <c r="AL55" s="326"/>
      <c r="AM55" s="326"/>
      <c r="AN55" s="325">
        <f t="shared" si="0"/>
        <v>0</v>
      </c>
      <c r="AO55" s="326"/>
      <c r="AP55" s="326"/>
      <c r="AQ55" s="88" t="s">
        <v>86</v>
      </c>
      <c r="AR55" s="85"/>
      <c r="AS55" s="89">
        <v>0</v>
      </c>
      <c r="AT55" s="90">
        <f t="shared" si="1"/>
        <v>0</v>
      </c>
      <c r="AU55" s="91">
        <f>'2016-10-14-Hum4 - SO 04 Z...'!P81</f>
        <v>0</v>
      </c>
      <c r="AV55" s="90">
        <f>'2016-10-14-Hum4 - SO 04 Z...'!J30</f>
        <v>0</v>
      </c>
      <c r="AW55" s="90">
        <f>'2016-10-14-Hum4 - SO 04 Z...'!J31</f>
        <v>0</v>
      </c>
      <c r="AX55" s="90">
        <f>'2016-10-14-Hum4 - SO 04 Z...'!J32</f>
        <v>0</v>
      </c>
      <c r="AY55" s="90">
        <f>'2016-10-14-Hum4 - SO 04 Z...'!J33</f>
        <v>0</v>
      </c>
      <c r="AZ55" s="90">
        <f>'2016-10-14-Hum4 - SO 04 Z...'!F30</f>
        <v>0</v>
      </c>
      <c r="BA55" s="90">
        <f>'2016-10-14-Hum4 - SO 04 Z...'!F31</f>
        <v>0</v>
      </c>
      <c r="BB55" s="90">
        <f>'2016-10-14-Hum4 - SO 04 Z...'!F32</f>
        <v>0</v>
      </c>
      <c r="BC55" s="90">
        <f>'2016-10-14-Hum4 - SO 04 Z...'!F33</f>
        <v>0</v>
      </c>
      <c r="BD55" s="92">
        <f>'2016-10-14-Hum4 - SO 04 Z...'!F34</f>
        <v>0</v>
      </c>
      <c r="BT55" s="93" t="s">
        <v>24</v>
      </c>
      <c r="BV55" s="93" t="s">
        <v>81</v>
      </c>
      <c r="BW55" s="93" t="s">
        <v>97</v>
      </c>
      <c r="BX55" s="93" t="s">
        <v>7</v>
      </c>
      <c r="CL55" s="93" t="s">
        <v>5</v>
      </c>
      <c r="CM55" s="93" t="s">
        <v>88</v>
      </c>
    </row>
    <row r="56" spans="1:91" s="5" customFormat="1" ht="63" customHeight="1">
      <c r="A56" s="84" t="s">
        <v>83</v>
      </c>
      <c r="B56" s="85"/>
      <c r="C56" s="86"/>
      <c r="D56" s="338" t="s">
        <v>98</v>
      </c>
      <c r="E56" s="338"/>
      <c r="F56" s="338"/>
      <c r="G56" s="338"/>
      <c r="H56" s="338"/>
      <c r="I56" s="87"/>
      <c r="J56" s="338" t="s">
        <v>99</v>
      </c>
      <c r="K56" s="338"/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  <c r="W56" s="338"/>
      <c r="X56" s="338"/>
      <c r="Y56" s="338"/>
      <c r="Z56" s="338"/>
      <c r="AA56" s="338"/>
      <c r="AB56" s="338"/>
      <c r="AC56" s="338"/>
      <c r="AD56" s="338"/>
      <c r="AE56" s="338"/>
      <c r="AF56" s="338"/>
      <c r="AG56" s="325">
        <f>'2017-06-14-Hum5 - SO 05 S...'!J27</f>
        <v>0</v>
      </c>
      <c r="AH56" s="326"/>
      <c r="AI56" s="326"/>
      <c r="AJ56" s="326"/>
      <c r="AK56" s="326"/>
      <c r="AL56" s="326"/>
      <c r="AM56" s="326"/>
      <c r="AN56" s="325">
        <f t="shared" si="0"/>
        <v>0</v>
      </c>
      <c r="AO56" s="326"/>
      <c r="AP56" s="326"/>
      <c r="AQ56" s="88" t="s">
        <v>86</v>
      </c>
      <c r="AR56" s="85"/>
      <c r="AS56" s="89">
        <v>0</v>
      </c>
      <c r="AT56" s="90">
        <f t="shared" si="1"/>
        <v>0</v>
      </c>
      <c r="AU56" s="91">
        <f>'2017-06-14-Hum5 - SO 05 S...'!P79</f>
        <v>0</v>
      </c>
      <c r="AV56" s="90">
        <f>'2017-06-14-Hum5 - SO 05 S...'!J30</f>
        <v>0</v>
      </c>
      <c r="AW56" s="90">
        <f>'2017-06-14-Hum5 - SO 05 S...'!J31</f>
        <v>0</v>
      </c>
      <c r="AX56" s="90">
        <f>'2017-06-14-Hum5 - SO 05 S...'!J32</f>
        <v>0</v>
      </c>
      <c r="AY56" s="90">
        <f>'2017-06-14-Hum5 - SO 05 S...'!J33</f>
        <v>0</v>
      </c>
      <c r="AZ56" s="90">
        <f>'2017-06-14-Hum5 - SO 05 S...'!F30</f>
        <v>0</v>
      </c>
      <c r="BA56" s="90">
        <f>'2017-06-14-Hum5 - SO 05 S...'!F31</f>
        <v>0</v>
      </c>
      <c r="BB56" s="90">
        <f>'2017-06-14-Hum5 - SO 05 S...'!F32</f>
        <v>0</v>
      </c>
      <c r="BC56" s="90">
        <f>'2017-06-14-Hum5 - SO 05 S...'!F33</f>
        <v>0</v>
      </c>
      <c r="BD56" s="92">
        <f>'2017-06-14-Hum5 - SO 05 S...'!F34</f>
        <v>0</v>
      </c>
      <c r="BT56" s="93" t="s">
        <v>24</v>
      </c>
      <c r="BV56" s="93" t="s">
        <v>81</v>
      </c>
      <c r="BW56" s="93" t="s">
        <v>100</v>
      </c>
      <c r="BX56" s="93" t="s">
        <v>7</v>
      </c>
      <c r="CL56" s="93" t="s">
        <v>5</v>
      </c>
      <c r="CM56" s="93" t="s">
        <v>88</v>
      </c>
    </row>
    <row r="57" spans="1:91" s="5" customFormat="1" ht="63" customHeight="1">
      <c r="A57" s="84" t="s">
        <v>83</v>
      </c>
      <c r="B57" s="85"/>
      <c r="C57" s="86"/>
      <c r="D57" s="338" t="s">
        <v>101</v>
      </c>
      <c r="E57" s="338"/>
      <c r="F57" s="338"/>
      <c r="G57" s="338"/>
      <c r="H57" s="338"/>
      <c r="I57" s="87"/>
      <c r="J57" s="338" t="s">
        <v>102</v>
      </c>
      <c r="K57" s="338"/>
      <c r="L57" s="338"/>
      <c r="M57" s="338"/>
      <c r="N57" s="338"/>
      <c r="O57" s="338"/>
      <c r="P57" s="338"/>
      <c r="Q57" s="338"/>
      <c r="R57" s="338"/>
      <c r="S57" s="338"/>
      <c r="T57" s="338"/>
      <c r="U57" s="338"/>
      <c r="V57" s="338"/>
      <c r="W57" s="338"/>
      <c r="X57" s="338"/>
      <c r="Y57" s="338"/>
      <c r="Z57" s="338"/>
      <c r="AA57" s="338"/>
      <c r="AB57" s="338"/>
      <c r="AC57" s="338"/>
      <c r="AD57" s="338"/>
      <c r="AE57" s="338"/>
      <c r="AF57" s="338"/>
      <c r="AG57" s="325">
        <f>'2017-06-2017-Hum - VON - ...'!J27</f>
        <v>0</v>
      </c>
      <c r="AH57" s="326"/>
      <c r="AI57" s="326"/>
      <c r="AJ57" s="326"/>
      <c r="AK57" s="326"/>
      <c r="AL57" s="326"/>
      <c r="AM57" s="326"/>
      <c r="AN57" s="325">
        <f t="shared" si="0"/>
        <v>0</v>
      </c>
      <c r="AO57" s="326"/>
      <c r="AP57" s="326"/>
      <c r="AQ57" s="88" t="s">
        <v>86</v>
      </c>
      <c r="AR57" s="85"/>
      <c r="AS57" s="94">
        <v>0</v>
      </c>
      <c r="AT57" s="95">
        <f t="shared" si="1"/>
        <v>0</v>
      </c>
      <c r="AU57" s="96">
        <f>'2017-06-2017-Hum - VON - ...'!P79</f>
        <v>0</v>
      </c>
      <c r="AV57" s="95">
        <f>'2017-06-2017-Hum - VON - ...'!J30</f>
        <v>0</v>
      </c>
      <c r="AW57" s="95">
        <f>'2017-06-2017-Hum - VON - ...'!J31</f>
        <v>0</v>
      </c>
      <c r="AX57" s="95">
        <f>'2017-06-2017-Hum - VON - ...'!J32</f>
        <v>0</v>
      </c>
      <c r="AY57" s="95">
        <f>'2017-06-2017-Hum - VON - ...'!J33</f>
        <v>0</v>
      </c>
      <c r="AZ57" s="95">
        <f>'2017-06-2017-Hum - VON - ...'!F30</f>
        <v>0</v>
      </c>
      <c r="BA57" s="95">
        <f>'2017-06-2017-Hum - VON - ...'!F31</f>
        <v>0</v>
      </c>
      <c r="BB57" s="95">
        <f>'2017-06-2017-Hum - VON - ...'!F32</f>
        <v>0</v>
      </c>
      <c r="BC57" s="95">
        <f>'2017-06-2017-Hum - VON - ...'!F33</f>
        <v>0</v>
      </c>
      <c r="BD57" s="97">
        <f>'2017-06-2017-Hum - VON - ...'!F34</f>
        <v>0</v>
      </c>
      <c r="BT57" s="93" t="s">
        <v>24</v>
      </c>
      <c r="BV57" s="93" t="s">
        <v>81</v>
      </c>
      <c r="BW57" s="93" t="s">
        <v>103</v>
      </c>
      <c r="BX57" s="93" t="s">
        <v>7</v>
      </c>
      <c r="CL57" s="93" t="s">
        <v>5</v>
      </c>
      <c r="CM57" s="93" t="s">
        <v>88</v>
      </c>
    </row>
    <row r="58" spans="1:91" s="1" customFormat="1" ht="30" customHeight="1">
      <c r="B58" s="40"/>
      <c r="AR58" s="4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K27:AO27"/>
    <mergeCell ref="L28:O28"/>
    <mergeCell ref="W29:AE29"/>
    <mergeCell ref="AK29:AO2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2016-10-14-Hum2 - SO 02 D...'!C2" display="/"/>
    <hyperlink ref="A53" location="'2016-10-13-Hum1 - SO 01 Hala'!C2" display="/"/>
    <hyperlink ref="A54" location="'2016-10-14-Hum3 - SO 03 P...'!C2" display="/"/>
    <hyperlink ref="A55" location="'2016-10-14-Hum4 - SO 04 Z...'!C2" display="/"/>
    <hyperlink ref="A56" location="'2017-06-14-Hum5 - SO 05 S...'!C2" display="/"/>
    <hyperlink ref="A57" location="'2017-06-2017-Hum - VON -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65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2" t="s">
        <v>105</v>
      </c>
      <c r="H1" s="362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Hala pro zemědělské stroje Humpolec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111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ROUND(SUM(BE81:BE125), 2)</f>
        <v>0</v>
      </c>
      <c r="G30" s="41"/>
      <c r="H30" s="41"/>
      <c r="I30" s="118">
        <v>0.21</v>
      </c>
      <c r="J30" s="117">
        <f>ROUND(ROUND((SUM(BE81:BE125)),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ROUND(SUM(BF81:BF125), 2)</f>
        <v>0</v>
      </c>
      <c r="G31" s="41"/>
      <c r="H31" s="41"/>
      <c r="I31" s="118">
        <v>0.15</v>
      </c>
      <c r="J31" s="117">
        <f>ROUND(ROUND((SUM(BF81:BF125)),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ROUND(SUM(BG81:BG125),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ROUND(SUM(BH81:BH125),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ROUND(SUM(BI81:BI125),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Hala pro zemědělské stroje Humpolec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2016-10-14/Hum2 - SO 02 Dešťová kanalizace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4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119</v>
      </c>
      <c r="E59" s="144"/>
      <c r="F59" s="144"/>
      <c r="G59" s="144"/>
      <c r="H59" s="144"/>
      <c r="I59" s="145"/>
      <c r="J59" s="146">
        <f>J100</f>
        <v>0</v>
      </c>
      <c r="K59" s="147"/>
    </row>
    <row r="60" spans="2:47" s="8" customFormat="1" ht="19.899999999999999" customHeight="1">
      <c r="B60" s="141"/>
      <c r="C60" s="142"/>
      <c r="D60" s="143" t="s">
        <v>120</v>
      </c>
      <c r="E60" s="144"/>
      <c r="F60" s="144"/>
      <c r="G60" s="144"/>
      <c r="H60" s="144"/>
      <c r="I60" s="145"/>
      <c r="J60" s="146">
        <f>J102</f>
        <v>0</v>
      </c>
      <c r="K60" s="147"/>
    </row>
    <row r="61" spans="2:47" s="8" customFormat="1" ht="19.899999999999999" customHeight="1">
      <c r="B61" s="141"/>
      <c r="C61" s="142"/>
      <c r="D61" s="143" t="s">
        <v>121</v>
      </c>
      <c r="E61" s="144"/>
      <c r="F61" s="144"/>
      <c r="G61" s="144"/>
      <c r="H61" s="144"/>
      <c r="I61" s="145"/>
      <c r="J61" s="146">
        <f>J124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122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19</v>
      </c>
      <c r="L70" s="40"/>
    </row>
    <row r="71" spans="2:20" s="1" customFormat="1" ht="16.5" customHeight="1">
      <c r="B71" s="40"/>
      <c r="E71" s="359" t="str">
        <f>E7</f>
        <v>Hala pro zemědělské stroje Humpolec</v>
      </c>
      <c r="F71" s="360"/>
      <c r="G71" s="360"/>
      <c r="H71" s="360"/>
      <c r="L71" s="40"/>
    </row>
    <row r="72" spans="2:20" s="1" customFormat="1" ht="14.45" customHeight="1">
      <c r="B72" s="40"/>
      <c r="C72" s="62" t="s">
        <v>110</v>
      </c>
      <c r="L72" s="40"/>
    </row>
    <row r="73" spans="2:20" s="1" customFormat="1" ht="17.25" customHeight="1">
      <c r="B73" s="40"/>
      <c r="E73" s="327" t="str">
        <f>E9</f>
        <v>2016-10-14/Hum2 - SO 02 Dešťová kanalizace</v>
      </c>
      <c r="F73" s="361"/>
      <c r="G73" s="361"/>
      <c r="H73" s="361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25</v>
      </c>
      <c r="F75" s="148" t="str">
        <f>F12</f>
        <v>Humpolec</v>
      </c>
      <c r="I75" s="149" t="s">
        <v>27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31</v>
      </c>
      <c r="F77" s="148" t="str">
        <f>E15</f>
        <v>Kraj Vysočina, Jihlava, Žižkova 57/1882 PSČ 58733</v>
      </c>
      <c r="I77" s="149" t="s">
        <v>39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37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123</v>
      </c>
      <c r="D80" s="152" t="s">
        <v>64</v>
      </c>
      <c r="E80" s="152" t="s">
        <v>60</v>
      </c>
      <c r="F80" s="152" t="s">
        <v>124</v>
      </c>
      <c r="G80" s="152" t="s">
        <v>125</v>
      </c>
      <c r="H80" s="152" t="s">
        <v>126</v>
      </c>
      <c r="I80" s="153" t="s">
        <v>127</v>
      </c>
      <c r="J80" s="152" t="s">
        <v>114</v>
      </c>
      <c r="K80" s="154" t="s">
        <v>128</v>
      </c>
      <c r="L80" s="150"/>
      <c r="M80" s="72" t="s">
        <v>129</v>
      </c>
      <c r="N80" s="73" t="s">
        <v>49</v>
      </c>
      <c r="O80" s="73" t="s">
        <v>130</v>
      </c>
      <c r="P80" s="73" t="s">
        <v>131</v>
      </c>
      <c r="Q80" s="73" t="s">
        <v>132</v>
      </c>
      <c r="R80" s="73" t="s">
        <v>133</v>
      </c>
      <c r="S80" s="73" t="s">
        <v>134</v>
      </c>
      <c r="T80" s="74" t="s">
        <v>135</v>
      </c>
    </row>
    <row r="81" spans="2:65" s="1" customFormat="1" ht="29.25" customHeight="1">
      <c r="B81" s="40"/>
      <c r="C81" s="76" t="s">
        <v>115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34.956601999999997</v>
      </c>
      <c r="S81" s="67"/>
      <c r="T81" s="157">
        <f>T82</f>
        <v>0</v>
      </c>
      <c r="AT81" s="23" t="s">
        <v>78</v>
      </c>
      <c r="AU81" s="23" t="s">
        <v>116</v>
      </c>
      <c r="BK81" s="158">
        <f>BK82</f>
        <v>0</v>
      </c>
    </row>
    <row r="82" spans="2:65" s="10" customFormat="1" ht="37.35" customHeight="1">
      <c r="B82" s="159"/>
      <c r="D82" s="160" t="s">
        <v>78</v>
      </c>
      <c r="E82" s="161" t="s">
        <v>136</v>
      </c>
      <c r="F82" s="161" t="s">
        <v>137</v>
      </c>
      <c r="I82" s="162"/>
      <c r="J82" s="163">
        <f>BK82</f>
        <v>0</v>
      </c>
      <c r="L82" s="159"/>
      <c r="M82" s="164"/>
      <c r="N82" s="165"/>
      <c r="O82" s="165"/>
      <c r="P82" s="166">
        <f>P83+P100+P102+P124</f>
        <v>0</v>
      </c>
      <c r="Q82" s="165"/>
      <c r="R82" s="166">
        <f>R83+R100+R102+R124</f>
        <v>34.956601999999997</v>
      </c>
      <c r="S82" s="165"/>
      <c r="T82" s="167">
        <f>T83+T100+T102+T124</f>
        <v>0</v>
      </c>
      <c r="AR82" s="160" t="s">
        <v>24</v>
      </c>
      <c r="AT82" s="168" t="s">
        <v>78</v>
      </c>
      <c r="AU82" s="168" t="s">
        <v>79</v>
      </c>
      <c r="AY82" s="160" t="s">
        <v>138</v>
      </c>
      <c r="BK82" s="169">
        <f>BK83+BK100+BK102+BK124</f>
        <v>0</v>
      </c>
    </row>
    <row r="83" spans="2:65" s="10" customFormat="1" ht="19.899999999999999" customHeight="1">
      <c r="B83" s="159"/>
      <c r="D83" s="170" t="s">
        <v>78</v>
      </c>
      <c r="E83" s="171" t="s">
        <v>24</v>
      </c>
      <c r="F83" s="171" t="s">
        <v>139</v>
      </c>
      <c r="I83" s="162"/>
      <c r="J83" s="172">
        <f>BK83</f>
        <v>0</v>
      </c>
      <c r="L83" s="159"/>
      <c r="M83" s="164"/>
      <c r="N83" s="165"/>
      <c r="O83" s="165"/>
      <c r="P83" s="166">
        <f>SUM(P84:P99)</f>
        <v>0</v>
      </c>
      <c r="Q83" s="165"/>
      <c r="R83" s="166">
        <f>SUM(R84:R99)</f>
        <v>25.060479999999998</v>
      </c>
      <c r="S83" s="165"/>
      <c r="T83" s="167">
        <f>SUM(T84:T99)</f>
        <v>0</v>
      </c>
      <c r="AR83" s="160" t="s">
        <v>24</v>
      </c>
      <c r="AT83" s="168" t="s">
        <v>78</v>
      </c>
      <c r="AU83" s="168" t="s">
        <v>24</v>
      </c>
      <c r="AY83" s="160" t="s">
        <v>138</v>
      </c>
      <c r="BK83" s="169">
        <f>SUM(BK84:BK99)</f>
        <v>0</v>
      </c>
    </row>
    <row r="84" spans="2:65" s="1" customFormat="1" ht="38.25" customHeight="1">
      <c r="B84" s="173"/>
      <c r="C84" s="174" t="s">
        <v>24</v>
      </c>
      <c r="D84" s="174" t="s">
        <v>140</v>
      </c>
      <c r="E84" s="175" t="s">
        <v>141</v>
      </c>
      <c r="F84" s="176" t="s">
        <v>142</v>
      </c>
      <c r="G84" s="177" t="s">
        <v>143</v>
      </c>
      <c r="H84" s="178">
        <v>28.632000000000001</v>
      </c>
      <c r="I84" s="179"/>
      <c r="J84" s="180">
        <f>ROUND(I84*H84,2)</f>
        <v>0</v>
      </c>
      <c r="K84" s="176" t="s">
        <v>144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145</v>
      </c>
      <c r="AT84" s="23" t="s">
        <v>140</v>
      </c>
      <c r="AU84" s="23" t="s">
        <v>88</v>
      </c>
      <c r="AY84" s="23" t="s">
        <v>138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145</v>
      </c>
      <c r="BM84" s="23" t="s">
        <v>146</v>
      </c>
    </row>
    <row r="85" spans="2:65" s="11" customFormat="1">
      <c r="B85" s="186"/>
      <c r="D85" s="187" t="s">
        <v>147</v>
      </c>
      <c r="E85" s="188" t="s">
        <v>5</v>
      </c>
      <c r="F85" s="189" t="s">
        <v>148</v>
      </c>
      <c r="H85" s="190">
        <v>28.632000000000001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147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138</v>
      </c>
    </row>
    <row r="86" spans="2:65" s="1" customFormat="1" ht="25.5" customHeight="1">
      <c r="B86" s="173"/>
      <c r="C86" s="174" t="s">
        <v>88</v>
      </c>
      <c r="D86" s="174" t="s">
        <v>140</v>
      </c>
      <c r="E86" s="175" t="s">
        <v>149</v>
      </c>
      <c r="F86" s="176" t="s">
        <v>150</v>
      </c>
      <c r="G86" s="177" t="s">
        <v>143</v>
      </c>
      <c r="H86" s="178">
        <v>128.84399999999999</v>
      </c>
      <c r="I86" s="179"/>
      <c r="J86" s="180">
        <f t="shared" ref="J86:J95" si="0">ROUND(I86*H86,2)</f>
        <v>0</v>
      </c>
      <c r="K86" s="176" t="s">
        <v>144</v>
      </c>
      <c r="L86" s="40"/>
      <c r="M86" s="181" t="s">
        <v>5</v>
      </c>
      <c r="N86" s="182" t="s">
        <v>50</v>
      </c>
      <c r="O86" s="41"/>
      <c r="P86" s="183">
        <f t="shared" ref="P86:P95" si="1">O86*H86</f>
        <v>0</v>
      </c>
      <c r="Q86" s="183">
        <v>0</v>
      </c>
      <c r="R86" s="183">
        <f t="shared" ref="R86:R95" si="2">Q86*H86</f>
        <v>0</v>
      </c>
      <c r="S86" s="183">
        <v>0</v>
      </c>
      <c r="T86" s="184">
        <f t="shared" ref="T86:T95" si="3">S86*H86</f>
        <v>0</v>
      </c>
      <c r="AR86" s="23" t="s">
        <v>145</v>
      </c>
      <c r="AT86" s="23" t="s">
        <v>140</v>
      </c>
      <c r="AU86" s="23" t="s">
        <v>88</v>
      </c>
      <c r="AY86" s="23" t="s">
        <v>138</v>
      </c>
      <c r="BE86" s="185">
        <f t="shared" ref="BE86:BE95" si="4">IF(N86="základní",J86,0)</f>
        <v>0</v>
      </c>
      <c r="BF86" s="185">
        <f t="shared" ref="BF86:BF95" si="5">IF(N86="snížená",J86,0)</f>
        <v>0</v>
      </c>
      <c r="BG86" s="185">
        <f t="shared" ref="BG86:BG95" si="6">IF(N86="zákl. přenesená",J86,0)</f>
        <v>0</v>
      </c>
      <c r="BH86" s="185">
        <f t="shared" ref="BH86:BH95" si="7">IF(N86="sníž. přenesená",J86,0)</f>
        <v>0</v>
      </c>
      <c r="BI86" s="185">
        <f t="shared" ref="BI86:BI95" si="8">IF(N86="nulová",J86,0)</f>
        <v>0</v>
      </c>
      <c r="BJ86" s="23" t="s">
        <v>24</v>
      </c>
      <c r="BK86" s="185">
        <f t="shared" ref="BK86:BK95" si="9">ROUND(I86*H86,2)</f>
        <v>0</v>
      </c>
      <c r="BL86" s="23" t="s">
        <v>145</v>
      </c>
      <c r="BM86" s="23" t="s">
        <v>151</v>
      </c>
    </row>
    <row r="87" spans="2:65" s="1" customFormat="1" ht="38.25" customHeight="1">
      <c r="B87" s="173"/>
      <c r="C87" s="174" t="s">
        <v>152</v>
      </c>
      <c r="D87" s="174" t="s">
        <v>140</v>
      </c>
      <c r="E87" s="175" t="s">
        <v>153</v>
      </c>
      <c r="F87" s="176" t="s">
        <v>154</v>
      </c>
      <c r="G87" s="177" t="s">
        <v>143</v>
      </c>
      <c r="H87" s="178">
        <v>128.84399999999999</v>
      </c>
      <c r="I87" s="179"/>
      <c r="J87" s="180">
        <f t="shared" si="0"/>
        <v>0</v>
      </c>
      <c r="K87" s="176" t="s">
        <v>144</v>
      </c>
      <c r="L87" s="40"/>
      <c r="M87" s="181" t="s">
        <v>5</v>
      </c>
      <c r="N87" s="182" t="s">
        <v>50</v>
      </c>
      <c r="O87" s="41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AR87" s="23" t="s">
        <v>145</v>
      </c>
      <c r="AT87" s="23" t="s">
        <v>140</v>
      </c>
      <c r="AU87" s="23" t="s">
        <v>88</v>
      </c>
      <c r="AY87" s="23" t="s">
        <v>138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3" t="s">
        <v>24</v>
      </c>
      <c r="BK87" s="185">
        <f t="shared" si="9"/>
        <v>0</v>
      </c>
      <c r="BL87" s="23" t="s">
        <v>145</v>
      </c>
      <c r="BM87" s="23" t="s">
        <v>155</v>
      </c>
    </row>
    <row r="88" spans="2:65" s="1" customFormat="1" ht="25.5" customHeight="1">
      <c r="B88" s="173"/>
      <c r="C88" s="174" t="s">
        <v>145</v>
      </c>
      <c r="D88" s="174" t="s">
        <v>140</v>
      </c>
      <c r="E88" s="175" t="s">
        <v>156</v>
      </c>
      <c r="F88" s="176" t="s">
        <v>157</v>
      </c>
      <c r="G88" s="177" t="s">
        <v>143</v>
      </c>
      <c r="H88" s="178">
        <v>128.84399999999999</v>
      </c>
      <c r="I88" s="179"/>
      <c r="J88" s="180">
        <f t="shared" si="0"/>
        <v>0</v>
      </c>
      <c r="K88" s="176" t="s">
        <v>144</v>
      </c>
      <c r="L88" s="40"/>
      <c r="M88" s="181" t="s">
        <v>5</v>
      </c>
      <c r="N88" s="182" t="s">
        <v>50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145</v>
      </c>
      <c r="AT88" s="23" t="s">
        <v>140</v>
      </c>
      <c r="AU88" s="23" t="s">
        <v>88</v>
      </c>
      <c r="AY88" s="23" t="s">
        <v>138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24</v>
      </c>
      <c r="BK88" s="185">
        <f t="shared" si="9"/>
        <v>0</v>
      </c>
      <c r="BL88" s="23" t="s">
        <v>145</v>
      </c>
      <c r="BM88" s="23" t="s">
        <v>158</v>
      </c>
    </row>
    <row r="89" spans="2:65" s="1" customFormat="1" ht="38.25" customHeight="1">
      <c r="B89" s="173"/>
      <c r="C89" s="174" t="s">
        <v>159</v>
      </c>
      <c r="D89" s="174" t="s">
        <v>140</v>
      </c>
      <c r="E89" s="175" t="s">
        <v>160</v>
      </c>
      <c r="F89" s="176" t="s">
        <v>161</v>
      </c>
      <c r="G89" s="177" t="s">
        <v>143</v>
      </c>
      <c r="H89" s="178">
        <v>128.84399999999999</v>
      </c>
      <c r="I89" s="179"/>
      <c r="J89" s="180">
        <f t="shared" si="0"/>
        <v>0</v>
      </c>
      <c r="K89" s="176" t="s">
        <v>144</v>
      </c>
      <c r="L89" s="40"/>
      <c r="M89" s="181" t="s">
        <v>5</v>
      </c>
      <c r="N89" s="182" t="s">
        <v>50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145</v>
      </c>
      <c r="AT89" s="23" t="s">
        <v>140</v>
      </c>
      <c r="AU89" s="23" t="s">
        <v>88</v>
      </c>
      <c r="AY89" s="23" t="s">
        <v>138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24</v>
      </c>
      <c r="BK89" s="185">
        <f t="shared" si="9"/>
        <v>0</v>
      </c>
      <c r="BL89" s="23" t="s">
        <v>145</v>
      </c>
      <c r="BM89" s="23" t="s">
        <v>162</v>
      </c>
    </row>
    <row r="90" spans="2:65" s="1" customFormat="1" ht="25.5" customHeight="1">
      <c r="B90" s="173"/>
      <c r="C90" s="174" t="s">
        <v>163</v>
      </c>
      <c r="D90" s="174" t="s">
        <v>140</v>
      </c>
      <c r="E90" s="175" t="s">
        <v>164</v>
      </c>
      <c r="F90" s="176" t="s">
        <v>165</v>
      </c>
      <c r="G90" s="177" t="s">
        <v>166</v>
      </c>
      <c r="H90" s="178">
        <v>72</v>
      </c>
      <c r="I90" s="179"/>
      <c r="J90" s="180">
        <f t="shared" si="0"/>
        <v>0</v>
      </c>
      <c r="K90" s="176" t="s">
        <v>144</v>
      </c>
      <c r="L90" s="40"/>
      <c r="M90" s="181" t="s">
        <v>5</v>
      </c>
      <c r="N90" s="182" t="s">
        <v>50</v>
      </c>
      <c r="O90" s="41"/>
      <c r="P90" s="183">
        <f t="shared" si="1"/>
        <v>0</v>
      </c>
      <c r="Q90" s="183">
        <v>8.4000000000000003E-4</v>
      </c>
      <c r="R90" s="183">
        <f t="shared" si="2"/>
        <v>6.0480000000000006E-2</v>
      </c>
      <c r="S90" s="183">
        <v>0</v>
      </c>
      <c r="T90" s="184">
        <f t="shared" si="3"/>
        <v>0</v>
      </c>
      <c r="AR90" s="23" t="s">
        <v>145</v>
      </c>
      <c r="AT90" s="23" t="s">
        <v>140</v>
      </c>
      <c r="AU90" s="23" t="s">
        <v>88</v>
      </c>
      <c r="AY90" s="23" t="s">
        <v>138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24</v>
      </c>
      <c r="BK90" s="185">
        <f t="shared" si="9"/>
        <v>0</v>
      </c>
      <c r="BL90" s="23" t="s">
        <v>145</v>
      </c>
      <c r="BM90" s="23" t="s">
        <v>167</v>
      </c>
    </row>
    <row r="91" spans="2:65" s="1" customFormat="1" ht="25.5" customHeight="1">
      <c r="B91" s="173"/>
      <c r="C91" s="174" t="s">
        <v>168</v>
      </c>
      <c r="D91" s="174" t="s">
        <v>140</v>
      </c>
      <c r="E91" s="175" t="s">
        <v>169</v>
      </c>
      <c r="F91" s="176" t="s">
        <v>170</v>
      </c>
      <c r="G91" s="177" t="s">
        <v>166</v>
      </c>
      <c r="H91" s="178">
        <v>72</v>
      </c>
      <c r="I91" s="179"/>
      <c r="J91" s="180">
        <f t="shared" si="0"/>
        <v>0</v>
      </c>
      <c r="K91" s="176" t="s">
        <v>144</v>
      </c>
      <c r="L91" s="40"/>
      <c r="M91" s="181" t="s">
        <v>5</v>
      </c>
      <c r="N91" s="182" t="s">
        <v>50</v>
      </c>
      <c r="O91" s="41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AR91" s="23" t="s">
        <v>145</v>
      </c>
      <c r="AT91" s="23" t="s">
        <v>140</v>
      </c>
      <c r="AU91" s="23" t="s">
        <v>88</v>
      </c>
      <c r="AY91" s="23" t="s">
        <v>138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24</v>
      </c>
      <c r="BK91" s="185">
        <f t="shared" si="9"/>
        <v>0</v>
      </c>
      <c r="BL91" s="23" t="s">
        <v>145</v>
      </c>
      <c r="BM91" s="23" t="s">
        <v>171</v>
      </c>
    </row>
    <row r="92" spans="2:65" s="1" customFormat="1" ht="38.25" customHeight="1">
      <c r="B92" s="173"/>
      <c r="C92" s="174" t="s">
        <v>172</v>
      </c>
      <c r="D92" s="174" t="s">
        <v>140</v>
      </c>
      <c r="E92" s="175" t="s">
        <v>173</v>
      </c>
      <c r="F92" s="176" t="s">
        <v>174</v>
      </c>
      <c r="G92" s="177" t="s">
        <v>143</v>
      </c>
      <c r="H92" s="178">
        <v>128.84399999999999</v>
      </c>
      <c r="I92" s="179"/>
      <c r="J92" s="180">
        <f t="shared" si="0"/>
        <v>0</v>
      </c>
      <c r="K92" s="176" t="s">
        <v>144</v>
      </c>
      <c r="L92" s="40"/>
      <c r="M92" s="181" t="s">
        <v>5</v>
      </c>
      <c r="N92" s="182" t="s">
        <v>50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145</v>
      </c>
      <c r="AT92" s="23" t="s">
        <v>140</v>
      </c>
      <c r="AU92" s="23" t="s">
        <v>88</v>
      </c>
      <c r="AY92" s="23" t="s">
        <v>138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145</v>
      </c>
      <c r="BM92" s="23" t="s">
        <v>175</v>
      </c>
    </row>
    <row r="93" spans="2:65" s="1" customFormat="1" ht="38.25" customHeight="1">
      <c r="B93" s="173"/>
      <c r="C93" s="174" t="s">
        <v>176</v>
      </c>
      <c r="D93" s="174" t="s">
        <v>140</v>
      </c>
      <c r="E93" s="175" t="s">
        <v>177</v>
      </c>
      <c r="F93" s="176" t="s">
        <v>178</v>
      </c>
      <c r="G93" s="177" t="s">
        <v>143</v>
      </c>
      <c r="H93" s="178">
        <v>29</v>
      </c>
      <c r="I93" s="179"/>
      <c r="J93" s="180">
        <f t="shared" si="0"/>
        <v>0</v>
      </c>
      <c r="K93" s="176" t="s">
        <v>144</v>
      </c>
      <c r="L93" s="40"/>
      <c r="M93" s="181" t="s">
        <v>5</v>
      </c>
      <c r="N93" s="182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145</v>
      </c>
      <c r="AT93" s="23" t="s">
        <v>140</v>
      </c>
      <c r="AU93" s="23" t="s">
        <v>88</v>
      </c>
      <c r="AY93" s="23" t="s">
        <v>138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145</v>
      </c>
      <c r="BM93" s="23" t="s">
        <v>179</v>
      </c>
    </row>
    <row r="94" spans="2:65" s="1" customFormat="1" ht="16.5" customHeight="1">
      <c r="B94" s="173"/>
      <c r="C94" s="174" t="s">
        <v>29</v>
      </c>
      <c r="D94" s="174" t="s">
        <v>140</v>
      </c>
      <c r="E94" s="175" t="s">
        <v>180</v>
      </c>
      <c r="F94" s="176" t="s">
        <v>181</v>
      </c>
      <c r="G94" s="177" t="s">
        <v>143</v>
      </c>
      <c r="H94" s="178">
        <v>29</v>
      </c>
      <c r="I94" s="179"/>
      <c r="J94" s="180">
        <f t="shared" si="0"/>
        <v>0</v>
      </c>
      <c r="K94" s="176" t="s">
        <v>144</v>
      </c>
      <c r="L94" s="40"/>
      <c r="M94" s="181" t="s">
        <v>5</v>
      </c>
      <c r="N94" s="182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145</v>
      </c>
      <c r="AT94" s="23" t="s">
        <v>140</v>
      </c>
      <c r="AU94" s="23" t="s">
        <v>88</v>
      </c>
      <c r="AY94" s="23" t="s">
        <v>138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145</v>
      </c>
      <c r="BM94" s="23" t="s">
        <v>182</v>
      </c>
    </row>
    <row r="95" spans="2:65" s="1" customFormat="1" ht="25.5" customHeight="1">
      <c r="B95" s="173"/>
      <c r="C95" s="174" t="s">
        <v>183</v>
      </c>
      <c r="D95" s="174" t="s">
        <v>140</v>
      </c>
      <c r="E95" s="175" t="s">
        <v>184</v>
      </c>
      <c r="F95" s="176" t="s">
        <v>185</v>
      </c>
      <c r="G95" s="177" t="s">
        <v>143</v>
      </c>
      <c r="H95" s="178">
        <v>228.68799999999999</v>
      </c>
      <c r="I95" s="179"/>
      <c r="J95" s="180">
        <f t="shared" si="0"/>
        <v>0</v>
      </c>
      <c r="K95" s="176" t="s">
        <v>144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145</v>
      </c>
      <c r="AT95" s="23" t="s">
        <v>140</v>
      </c>
      <c r="AU95" s="23" t="s">
        <v>88</v>
      </c>
      <c r="AY95" s="23" t="s">
        <v>138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145</v>
      </c>
      <c r="BM95" s="23" t="s">
        <v>186</v>
      </c>
    </row>
    <row r="96" spans="2:65" s="11" customFormat="1">
      <c r="B96" s="186"/>
      <c r="D96" s="187" t="s">
        <v>147</v>
      </c>
      <c r="E96" s="188" t="s">
        <v>5</v>
      </c>
      <c r="F96" s="189" t="s">
        <v>187</v>
      </c>
      <c r="H96" s="190">
        <v>228.68799999999999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147</v>
      </c>
      <c r="AU96" s="195" t="s">
        <v>88</v>
      </c>
      <c r="AV96" s="11" t="s">
        <v>88</v>
      </c>
      <c r="AW96" s="11" t="s">
        <v>43</v>
      </c>
      <c r="AX96" s="11" t="s">
        <v>24</v>
      </c>
      <c r="AY96" s="195" t="s">
        <v>138</v>
      </c>
    </row>
    <row r="97" spans="2:65" s="1" customFormat="1" ht="38.25" customHeight="1">
      <c r="B97" s="173"/>
      <c r="C97" s="174" t="s">
        <v>188</v>
      </c>
      <c r="D97" s="174" t="s">
        <v>140</v>
      </c>
      <c r="E97" s="175" t="s">
        <v>189</v>
      </c>
      <c r="F97" s="176" t="s">
        <v>190</v>
      </c>
      <c r="G97" s="177" t="s">
        <v>143</v>
      </c>
      <c r="H97" s="178">
        <v>12.5</v>
      </c>
      <c r="I97" s="179"/>
      <c r="J97" s="180">
        <f>ROUND(I97*H97,2)</f>
        <v>0</v>
      </c>
      <c r="K97" s="176" t="s">
        <v>144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145</v>
      </c>
      <c r="AT97" s="23" t="s">
        <v>140</v>
      </c>
      <c r="AU97" s="23" t="s">
        <v>88</v>
      </c>
      <c r="AY97" s="23" t="s">
        <v>138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145</v>
      </c>
      <c r="BM97" s="23" t="s">
        <v>191</v>
      </c>
    </row>
    <row r="98" spans="2:65" s="1" customFormat="1" ht="16.5" customHeight="1">
      <c r="B98" s="173"/>
      <c r="C98" s="196" t="s">
        <v>192</v>
      </c>
      <c r="D98" s="196" t="s">
        <v>193</v>
      </c>
      <c r="E98" s="197" t="s">
        <v>194</v>
      </c>
      <c r="F98" s="198" t="s">
        <v>195</v>
      </c>
      <c r="G98" s="199" t="s">
        <v>196</v>
      </c>
      <c r="H98" s="200">
        <v>25</v>
      </c>
      <c r="I98" s="201"/>
      <c r="J98" s="202">
        <f>ROUND(I98*H98,2)</f>
        <v>0</v>
      </c>
      <c r="K98" s="198" t="s">
        <v>144</v>
      </c>
      <c r="L98" s="203"/>
      <c r="M98" s="204" t="s">
        <v>5</v>
      </c>
      <c r="N98" s="205" t="s">
        <v>50</v>
      </c>
      <c r="O98" s="41"/>
      <c r="P98" s="183">
        <f>O98*H98</f>
        <v>0</v>
      </c>
      <c r="Q98" s="183">
        <v>1</v>
      </c>
      <c r="R98" s="183">
        <f>Q98*H98</f>
        <v>25</v>
      </c>
      <c r="S98" s="183">
        <v>0</v>
      </c>
      <c r="T98" s="184">
        <f>S98*H98</f>
        <v>0</v>
      </c>
      <c r="AR98" s="23" t="s">
        <v>172</v>
      </c>
      <c r="AT98" s="23" t="s">
        <v>193</v>
      </c>
      <c r="AU98" s="23" t="s">
        <v>88</v>
      </c>
      <c r="AY98" s="23" t="s">
        <v>138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24</v>
      </c>
      <c r="BK98" s="185">
        <f>ROUND(I98*H98,2)</f>
        <v>0</v>
      </c>
      <c r="BL98" s="23" t="s">
        <v>145</v>
      </c>
      <c r="BM98" s="23" t="s">
        <v>197</v>
      </c>
    </row>
    <row r="99" spans="2:65" s="11" customFormat="1">
      <c r="B99" s="186"/>
      <c r="D99" s="206" t="s">
        <v>147</v>
      </c>
      <c r="F99" s="207" t="s">
        <v>198</v>
      </c>
      <c r="H99" s="208">
        <v>25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5" t="s">
        <v>147</v>
      </c>
      <c r="AU99" s="195" t="s">
        <v>88</v>
      </c>
      <c r="AV99" s="11" t="s">
        <v>88</v>
      </c>
      <c r="AW99" s="11" t="s">
        <v>6</v>
      </c>
      <c r="AX99" s="11" t="s">
        <v>24</v>
      </c>
      <c r="AY99" s="195" t="s">
        <v>138</v>
      </c>
    </row>
    <row r="100" spans="2:65" s="10" customFormat="1" ht="29.85" customHeight="1">
      <c r="B100" s="159"/>
      <c r="D100" s="170" t="s">
        <v>78</v>
      </c>
      <c r="E100" s="171" t="s">
        <v>145</v>
      </c>
      <c r="F100" s="171" t="s">
        <v>199</v>
      </c>
      <c r="I100" s="162"/>
      <c r="J100" s="172">
        <f>BK100</f>
        <v>0</v>
      </c>
      <c r="L100" s="159"/>
      <c r="M100" s="164"/>
      <c r="N100" s="165"/>
      <c r="O100" s="165"/>
      <c r="P100" s="166">
        <f>P101</f>
        <v>0</v>
      </c>
      <c r="Q100" s="165"/>
      <c r="R100" s="166">
        <f>R101</f>
        <v>0</v>
      </c>
      <c r="S100" s="165"/>
      <c r="T100" s="167">
        <f>T101</f>
        <v>0</v>
      </c>
      <c r="AR100" s="160" t="s">
        <v>24</v>
      </c>
      <c r="AT100" s="168" t="s">
        <v>78</v>
      </c>
      <c r="AU100" s="168" t="s">
        <v>24</v>
      </c>
      <c r="AY100" s="160" t="s">
        <v>138</v>
      </c>
      <c r="BK100" s="169">
        <f>BK101</f>
        <v>0</v>
      </c>
    </row>
    <row r="101" spans="2:65" s="1" customFormat="1" ht="25.5" customHeight="1">
      <c r="B101" s="173"/>
      <c r="C101" s="174" t="s">
        <v>200</v>
      </c>
      <c r="D101" s="174" t="s">
        <v>140</v>
      </c>
      <c r="E101" s="175" t="s">
        <v>201</v>
      </c>
      <c r="F101" s="176" t="s">
        <v>202</v>
      </c>
      <c r="G101" s="177" t="s">
        <v>143</v>
      </c>
      <c r="H101" s="178">
        <v>16.5</v>
      </c>
      <c r="I101" s="179"/>
      <c r="J101" s="180">
        <f>ROUND(I101*H101,2)</f>
        <v>0</v>
      </c>
      <c r="K101" s="176" t="s">
        <v>144</v>
      </c>
      <c r="L101" s="40"/>
      <c r="M101" s="181" t="s">
        <v>5</v>
      </c>
      <c r="N101" s="182" t="s">
        <v>50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145</v>
      </c>
      <c r="AT101" s="23" t="s">
        <v>140</v>
      </c>
      <c r="AU101" s="23" t="s">
        <v>88</v>
      </c>
      <c r="AY101" s="23" t="s">
        <v>138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24</v>
      </c>
      <c r="BK101" s="185">
        <f>ROUND(I101*H101,2)</f>
        <v>0</v>
      </c>
      <c r="BL101" s="23" t="s">
        <v>145</v>
      </c>
      <c r="BM101" s="23" t="s">
        <v>203</v>
      </c>
    </row>
    <row r="102" spans="2:65" s="10" customFormat="1" ht="29.85" customHeight="1">
      <c r="B102" s="159"/>
      <c r="D102" s="170" t="s">
        <v>78</v>
      </c>
      <c r="E102" s="171" t="s">
        <v>172</v>
      </c>
      <c r="F102" s="171" t="s">
        <v>204</v>
      </c>
      <c r="I102" s="162"/>
      <c r="J102" s="172">
        <f>BK102</f>
        <v>0</v>
      </c>
      <c r="L102" s="159"/>
      <c r="M102" s="164"/>
      <c r="N102" s="165"/>
      <c r="O102" s="165"/>
      <c r="P102" s="166">
        <f>SUM(P103:P123)</f>
        <v>0</v>
      </c>
      <c r="Q102" s="165"/>
      <c r="R102" s="166">
        <f>SUM(R103:R123)</f>
        <v>9.8961220000000001</v>
      </c>
      <c r="S102" s="165"/>
      <c r="T102" s="167">
        <f>SUM(T103:T123)</f>
        <v>0</v>
      </c>
      <c r="AR102" s="160" t="s">
        <v>24</v>
      </c>
      <c r="AT102" s="168" t="s">
        <v>78</v>
      </c>
      <c r="AU102" s="168" t="s">
        <v>24</v>
      </c>
      <c r="AY102" s="160" t="s">
        <v>138</v>
      </c>
      <c r="BK102" s="169">
        <f>SUM(BK103:BK123)</f>
        <v>0</v>
      </c>
    </row>
    <row r="103" spans="2:65" s="1" customFormat="1" ht="25.5" customHeight="1">
      <c r="B103" s="173"/>
      <c r="C103" s="174" t="s">
        <v>11</v>
      </c>
      <c r="D103" s="174" t="s">
        <v>140</v>
      </c>
      <c r="E103" s="175" t="s">
        <v>205</v>
      </c>
      <c r="F103" s="176" t="s">
        <v>206</v>
      </c>
      <c r="G103" s="177" t="s">
        <v>207</v>
      </c>
      <c r="H103" s="178">
        <v>10</v>
      </c>
      <c r="I103" s="179"/>
      <c r="J103" s="180">
        <f t="shared" ref="J103:J122" si="10">ROUND(I103*H103,2)</f>
        <v>0</v>
      </c>
      <c r="K103" s="176" t="s">
        <v>144</v>
      </c>
      <c r="L103" s="40"/>
      <c r="M103" s="181" t="s">
        <v>5</v>
      </c>
      <c r="N103" s="182" t="s">
        <v>50</v>
      </c>
      <c r="O103" s="41"/>
      <c r="P103" s="183">
        <f t="shared" ref="P103:P122" si="11">O103*H103</f>
        <v>0</v>
      </c>
      <c r="Q103" s="183">
        <v>1.7700000000000001E-3</v>
      </c>
      <c r="R103" s="183">
        <f t="shared" ref="R103:R122" si="12">Q103*H103</f>
        <v>1.77E-2</v>
      </c>
      <c r="S103" s="183">
        <v>0</v>
      </c>
      <c r="T103" s="184">
        <f t="shared" ref="T103:T122" si="13">S103*H103</f>
        <v>0</v>
      </c>
      <c r="AR103" s="23" t="s">
        <v>145</v>
      </c>
      <c r="AT103" s="23" t="s">
        <v>140</v>
      </c>
      <c r="AU103" s="23" t="s">
        <v>88</v>
      </c>
      <c r="AY103" s="23" t="s">
        <v>138</v>
      </c>
      <c r="BE103" s="185">
        <f t="shared" ref="BE103:BE122" si="14">IF(N103="základní",J103,0)</f>
        <v>0</v>
      </c>
      <c r="BF103" s="185">
        <f t="shared" ref="BF103:BF122" si="15">IF(N103="snížená",J103,0)</f>
        <v>0</v>
      </c>
      <c r="BG103" s="185">
        <f t="shared" ref="BG103:BG122" si="16">IF(N103="zákl. přenesená",J103,0)</f>
        <v>0</v>
      </c>
      <c r="BH103" s="185">
        <f t="shared" ref="BH103:BH122" si="17">IF(N103="sníž. přenesená",J103,0)</f>
        <v>0</v>
      </c>
      <c r="BI103" s="185">
        <f t="shared" ref="BI103:BI122" si="18">IF(N103="nulová",J103,0)</f>
        <v>0</v>
      </c>
      <c r="BJ103" s="23" t="s">
        <v>24</v>
      </c>
      <c r="BK103" s="185">
        <f t="shared" ref="BK103:BK122" si="19">ROUND(I103*H103,2)</f>
        <v>0</v>
      </c>
      <c r="BL103" s="23" t="s">
        <v>145</v>
      </c>
      <c r="BM103" s="23" t="s">
        <v>208</v>
      </c>
    </row>
    <row r="104" spans="2:65" s="1" customFormat="1" ht="25.5" customHeight="1">
      <c r="B104" s="173"/>
      <c r="C104" s="174" t="s">
        <v>209</v>
      </c>
      <c r="D104" s="174" t="s">
        <v>140</v>
      </c>
      <c r="E104" s="175" t="s">
        <v>210</v>
      </c>
      <c r="F104" s="176" t="s">
        <v>211</v>
      </c>
      <c r="G104" s="177" t="s">
        <v>207</v>
      </c>
      <c r="H104" s="178">
        <v>20</v>
      </c>
      <c r="I104" s="179"/>
      <c r="J104" s="180">
        <f t="shared" si="10"/>
        <v>0</v>
      </c>
      <c r="K104" s="176" t="s">
        <v>144</v>
      </c>
      <c r="L104" s="40"/>
      <c r="M104" s="181" t="s">
        <v>5</v>
      </c>
      <c r="N104" s="182" t="s">
        <v>50</v>
      </c>
      <c r="O104" s="41"/>
      <c r="P104" s="183">
        <f t="shared" si="11"/>
        <v>0</v>
      </c>
      <c r="Q104" s="183">
        <v>2.7299999999999998E-3</v>
      </c>
      <c r="R104" s="183">
        <f t="shared" si="12"/>
        <v>5.4599999999999996E-2</v>
      </c>
      <c r="S104" s="183">
        <v>0</v>
      </c>
      <c r="T104" s="184">
        <f t="shared" si="13"/>
        <v>0</v>
      </c>
      <c r="AR104" s="23" t="s">
        <v>145</v>
      </c>
      <c r="AT104" s="23" t="s">
        <v>140</v>
      </c>
      <c r="AU104" s="23" t="s">
        <v>88</v>
      </c>
      <c r="AY104" s="23" t="s">
        <v>138</v>
      </c>
      <c r="BE104" s="185">
        <f t="shared" si="14"/>
        <v>0</v>
      </c>
      <c r="BF104" s="185">
        <f t="shared" si="15"/>
        <v>0</v>
      </c>
      <c r="BG104" s="185">
        <f t="shared" si="16"/>
        <v>0</v>
      </c>
      <c r="BH104" s="185">
        <f t="shared" si="17"/>
        <v>0</v>
      </c>
      <c r="BI104" s="185">
        <f t="shared" si="18"/>
        <v>0</v>
      </c>
      <c r="BJ104" s="23" t="s">
        <v>24</v>
      </c>
      <c r="BK104" s="185">
        <f t="shared" si="19"/>
        <v>0</v>
      </c>
      <c r="BL104" s="23" t="s">
        <v>145</v>
      </c>
      <c r="BM104" s="23" t="s">
        <v>212</v>
      </c>
    </row>
    <row r="105" spans="2:65" s="1" customFormat="1" ht="25.5" customHeight="1">
      <c r="B105" s="173"/>
      <c r="C105" s="174" t="s">
        <v>213</v>
      </c>
      <c r="D105" s="174" t="s">
        <v>140</v>
      </c>
      <c r="E105" s="175" t="s">
        <v>214</v>
      </c>
      <c r="F105" s="176" t="s">
        <v>215</v>
      </c>
      <c r="G105" s="177" t="s">
        <v>207</v>
      </c>
      <c r="H105" s="178">
        <v>208.6</v>
      </c>
      <c r="I105" s="179"/>
      <c r="J105" s="180">
        <f t="shared" si="10"/>
        <v>0</v>
      </c>
      <c r="K105" s="176" t="s">
        <v>144</v>
      </c>
      <c r="L105" s="40"/>
      <c r="M105" s="181" t="s">
        <v>5</v>
      </c>
      <c r="N105" s="182" t="s">
        <v>50</v>
      </c>
      <c r="O105" s="41"/>
      <c r="P105" s="183">
        <f t="shared" si="11"/>
        <v>0</v>
      </c>
      <c r="Q105" s="183">
        <v>4.2700000000000004E-3</v>
      </c>
      <c r="R105" s="183">
        <f t="shared" si="12"/>
        <v>0.89072200000000001</v>
      </c>
      <c r="S105" s="183">
        <v>0</v>
      </c>
      <c r="T105" s="184">
        <f t="shared" si="13"/>
        <v>0</v>
      </c>
      <c r="AR105" s="23" t="s">
        <v>145</v>
      </c>
      <c r="AT105" s="23" t="s">
        <v>140</v>
      </c>
      <c r="AU105" s="23" t="s">
        <v>88</v>
      </c>
      <c r="AY105" s="23" t="s">
        <v>138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23" t="s">
        <v>24</v>
      </c>
      <c r="BK105" s="185">
        <f t="shared" si="19"/>
        <v>0</v>
      </c>
      <c r="BL105" s="23" t="s">
        <v>145</v>
      </c>
      <c r="BM105" s="23" t="s">
        <v>216</v>
      </c>
    </row>
    <row r="106" spans="2:65" s="1" customFormat="1" ht="38.25" customHeight="1">
      <c r="B106" s="173"/>
      <c r="C106" s="174" t="s">
        <v>217</v>
      </c>
      <c r="D106" s="174" t="s">
        <v>140</v>
      </c>
      <c r="E106" s="175" t="s">
        <v>218</v>
      </c>
      <c r="F106" s="176" t="s">
        <v>219</v>
      </c>
      <c r="G106" s="177" t="s">
        <v>220</v>
      </c>
      <c r="H106" s="178">
        <v>10</v>
      </c>
      <c r="I106" s="179"/>
      <c r="J106" s="180">
        <f t="shared" si="10"/>
        <v>0</v>
      </c>
      <c r="K106" s="176" t="s">
        <v>144</v>
      </c>
      <c r="L106" s="40"/>
      <c r="M106" s="181" t="s">
        <v>5</v>
      </c>
      <c r="N106" s="182" t="s">
        <v>50</v>
      </c>
      <c r="O106" s="41"/>
      <c r="P106" s="183">
        <f t="shared" si="11"/>
        <v>0</v>
      </c>
      <c r="Q106" s="183">
        <v>0</v>
      </c>
      <c r="R106" s="183">
        <f t="shared" si="12"/>
        <v>0</v>
      </c>
      <c r="S106" s="183">
        <v>0</v>
      </c>
      <c r="T106" s="184">
        <f t="shared" si="13"/>
        <v>0</v>
      </c>
      <c r="AR106" s="23" t="s">
        <v>145</v>
      </c>
      <c r="AT106" s="23" t="s">
        <v>140</v>
      </c>
      <c r="AU106" s="23" t="s">
        <v>88</v>
      </c>
      <c r="AY106" s="23" t="s">
        <v>138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23" t="s">
        <v>24</v>
      </c>
      <c r="BK106" s="185">
        <f t="shared" si="19"/>
        <v>0</v>
      </c>
      <c r="BL106" s="23" t="s">
        <v>145</v>
      </c>
      <c r="BM106" s="23" t="s">
        <v>221</v>
      </c>
    </row>
    <row r="107" spans="2:65" s="1" customFormat="1" ht="16.5" customHeight="1">
      <c r="B107" s="173"/>
      <c r="C107" s="196" t="s">
        <v>222</v>
      </c>
      <c r="D107" s="196" t="s">
        <v>193</v>
      </c>
      <c r="E107" s="197" t="s">
        <v>223</v>
      </c>
      <c r="F107" s="198" t="s">
        <v>224</v>
      </c>
      <c r="G107" s="199" t="s">
        <v>220</v>
      </c>
      <c r="H107" s="200">
        <v>10</v>
      </c>
      <c r="I107" s="201"/>
      <c r="J107" s="202">
        <f t="shared" si="10"/>
        <v>0</v>
      </c>
      <c r="K107" s="198" t="s">
        <v>144</v>
      </c>
      <c r="L107" s="203"/>
      <c r="M107" s="204" t="s">
        <v>5</v>
      </c>
      <c r="N107" s="205" t="s">
        <v>50</v>
      </c>
      <c r="O107" s="41"/>
      <c r="P107" s="183">
        <f t="shared" si="11"/>
        <v>0</v>
      </c>
      <c r="Q107" s="183">
        <v>2.5499999999999998E-2</v>
      </c>
      <c r="R107" s="183">
        <f t="shared" si="12"/>
        <v>0.255</v>
      </c>
      <c r="S107" s="183">
        <v>0</v>
      </c>
      <c r="T107" s="184">
        <f t="shared" si="13"/>
        <v>0</v>
      </c>
      <c r="AR107" s="23" t="s">
        <v>172</v>
      </c>
      <c r="AT107" s="23" t="s">
        <v>193</v>
      </c>
      <c r="AU107" s="23" t="s">
        <v>88</v>
      </c>
      <c r="AY107" s="23" t="s">
        <v>138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23" t="s">
        <v>24</v>
      </c>
      <c r="BK107" s="185">
        <f t="shared" si="19"/>
        <v>0</v>
      </c>
      <c r="BL107" s="23" t="s">
        <v>145</v>
      </c>
      <c r="BM107" s="23" t="s">
        <v>225</v>
      </c>
    </row>
    <row r="108" spans="2:65" s="1" customFormat="1" ht="38.25" customHeight="1">
      <c r="B108" s="173"/>
      <c r="C108" s="174" t="s">
        <v>226</v>
      </c>
      <c r="D108" s="174" t="s">
        <v>140</v>
      </c>
      <c r="E108" s="175" t="s">
        <v>227</v>
      </c>
      <c r="F108" s="176" t="s">
        <v>228</v>
      </c>
      <c r="G108" s="177" t="s">
        <v>220</v>
      </c>
      <c r="H108" s="178">
        <v>16</v>
      </c>
      <c r="I108" s="179"/>
      <c r="J108" s="180">
        <f t="shared" si="10"/>
        <v>0</v>
      </c>
      <c r="K108" s="176" t="s">
        <v>144</v>
      </c>
      <c r="L108" s="40"/>
      <c r="M108" s="181" t="s">
        <v>5</v>
      </c>
      <c r="N108" s="182" t="s">
        <v>50</v>
      </c>
      <c r="O108" s="41"/>
      <c r="P108" s="183">
        <f t="shared" si="11"/>
        <v>0</v>
      </c>
      <c r="Q108" s="183">
        <v>0</v>
      </c>
      <c r="R108" s="183">
        <f t="shared" si="12"/>
        <v>0</v>
      </c>
      <c r="S108" s="183">
        <v>0</v>
      </c>
      <c r="T108" s="184">
        <f t="shared" si="13"/>
        <v>0</v>
      </c>
      <c r="AR108" s="23" t="s">
        <v>145</v>
      </c>
      <c r="AT108" s="23" t="s">
        <v>140</v>
      </c>
      <c r="AU108" s="23" t="s">
        <v>88</v>
      </c>
      <c r="AY108" s="23" t="s">
        <v>138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23" t="s">
        <v>24</v>
      </c>
      <c r="BK108" s="185">
        <f t="shared" si="19"/>
        <v>0</v>
      </c>
      <c r="BL108" s="23" t="s">
        <v>145</v>
      </c>
      <c r="BM108" s="23" t="s">
        <v>229</v>
      </c>
    </row>
    <row r="109" spans="2:65" s="1" customFormat="1" ht="16.5" customHeight="1">
      <c r="B109" s="173"/>
      <c r="C109" s="196" t="s">
        <v>10</v>
      </c>
      <c r="D109" s="196" t="s">
        <v>193</v>
      </c>
      <c r="E109" s="197" t="s">
        <v>230</v>
      </c>
      <c r="F109" s="198" t="s">
        <v>231</v>
      </c>
      <c r="G109" s="199" t="s">
        <v>220</v>
      </c>
      <c r="H109" s="200">
        <v>16</v>
      </c>
      <c r="I109" s="201"/>
      <c r="J109" s="202">
        <f t="shared" si="10"/>
        <v>0</v>
      </c>
      <c r="K109" s="198" t="s">
        <v>144</v>
      </c>
      <c r="L109" s="203"/>
      <c r="M109" s="204" t="s">
        <v>5</v>
      </c>
      <c r="N109" s="205" t="s">
        <v>50</v>
      </c>
      <c r="O109" s="41"/>
      <c r="P109" s="183">
        <f t="shared" si="11"/>
        <v>0</v>
      </c>
      <c r="Q109" s="183">
        <v>4.4999999999999999E-4</v>
      </c>
      <c r="R109" s="183">
        <f t="shared" si="12"/>
        <v>7.1999999999999998E-3</v>
      </c>
      <c r="S109" s="183">
        <v>0</v>
      </c>
      <c r="T109" s="184">
        <f t="shared" si="13"/>
        <v>0</v>
      </c>
      <c r="AR109" s="23" t="s">
        <v>172</v>
      </c>
      <c r="AT109" s="23" t="s">
        <v>193</v>
      </c>
      <c r="AU109" s="23" t="s">
        <v>88</v>
      </c>
      <c r="AY109" s="23" t="s">
        <v>138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24</v>
      </c>
      <c r="BK109" s="185">
        <f t="shared" si="19"/>
        <v>0</v>
      </c>
      <c r="BL109" s="23" t="s">
        <v>145</v>
      </c>
      <c r="BM109" s="23" t="s">
        <v>232</v>
      </c>
    </row>
    <row r="110" spans="2:65" s="1" customFormat="1" ht="38.25" customHeight="1">
      <c r="B110" s="173"/>
      <c r="C110" s="174" t="s">
        <v>233</v>
      </c>
      <c r="D110" s="174" t="s">
        <v>140</v>
      </c>
      <c r="E110" s="175" t="s">
        <v>234</v>
      </c>
      <c r="F110" s="176" t="s">
        <v>235</v>
      </c>
      <c r="G110" s="177" t="s">
        <v>220</v>
      </c>
      <c r="H110" s="178">
        <v>12</v>
      </c>
      <c r="I110" s="179"/>
      <c r="J110" s="180">
        <f t="shared" si="10"/>
        <v>0</v>
      </c>
      <c r="K110" s="176" t="s">
        <v>144</v>
      </c>
      <c r="L110" s="40"/>
      <c r="M110" s="181" t="s">
        <v>5</v>
      </c>
      <c r="N110" s="182" t="s">
        <v>50</v>
      </c>
      <c r="O110" s="41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AR110" s="23" t="s">
        <v>145</v>
      </c>
      <c r="AT110" s="23" t="s">
        <v>140</v>
      </c>
      <c r="AU110" s="23" t="s">
        <v>88</v>
      </c>
      <c r="AY110" s="23" t="s">
        <v>138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24</v>
      </c>
      <c r="BK110" s="185">
        <f t="shared" si="19"/>
        <v>0</v>
      </c>
      <c r="BL110" s="23" t="s">
        <v>145</v>
      </c>
      <c r="BM110" s="23" t="s">
        <v>236</v>
      </c>
    </row>
    <row r="111" spans="2:65" s="1" customFormat="1" ht="16.5" customHeight="1">
      <c r="B111" s="173"/>
      <c r="C111" s="196" t="s">
        <v>237</v>
      </c>
      <c r="D111" s="196" t="s">
        <v>193</v>
      </c>
      <c r="E111" s="197" t="s">
        <v>238</v>
      </c>
      <c r="F111" s="198" t="s">
        <v>239</v>
      </c>
      <c r="G111" s="199" t="s">
        <v>220</v>
      </c>
      <c r="H111" s="200">
        <v>12</v>
      </c>
      <c r="I111" s="201"/>
      <c r="J111" s="202">
        <f t="shared" si="10"/>
        <v>0</v>
      </c>
      <c r="K111" s="198" t="s">
        <v>144</v>
      </c>
      <c r="L111" s="203"/>
      <c r="M111" s="204" t="s">
        <v>5</v>
      </c>
      <c r="N111" s="205" t="s">
        <v>50</v>
      </c>
      <c r="O111" s="41"/>
      <c r="P111" s="183">
        <f t="shared" si="11"/>
        <v>0</v>
      </c>
      <c r="Q111" s="183">
        <v>7.2000000000000005E-4</v>
      </c>
      <c r="R111" s="183">
        <f t="shared" si="12"/>
        <v>8.6400000000000001E-3</v>
      </c>
      <c r="S111" s="183">
        <v>0</v>
      </c>
      <c r="T111" s="184">
        <f t="shared" si="13"/>
        <v>0</v>
      </c>
      <c r="AR111" s="23" t="s">
        <v>172</v>
      </c>
      <c r="AT111" s="23" t="s">
        <v>193</v>
      </c>
      <c r="AU111" s="23" t="s">
        <v>88</v>
      </c>
      <c r="AY111" s="23" t="s">
        <v>138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24</v>
      </c>
      <c r="BK111" s="185">
        <f t="shared" si="19"/>
        <v>0</v>
      </c>
      <c r="BL111" s="23" t="s">
        <v>145</v>
      </c>
      <c r="BM111" s="23" t="s">
        <v>240</v>
      </c>
    </row>
    <row r="112" spans="2:65" s="1" customFormat="1" ht="25.5" customHeight="1">
      <c r="B112" s="173"/>
      <c r="C112" s="174" t="s">
        <v>241</v>
      </c>
      <c r="D112" s="174" t="s">
        <v>140</v>
      </c>
      <c r="E112" s="175" t="s">
        <v>242</v>
      </c>
      <c r="F112" s="176" t="s">
        <v>243</v>
      </c>
      <c r="G112" s="177" t="s">
        <v>220</v>
      </c>
      <c r="H112" s="178">
        <v>1</v>
      </c>
      <c r="I112" s="179"/>
      <c r="J112" s="180">
        <f t="shared" si="10"/>
        <v>0</v>
      </c>
      <c r="K112" s="176" t="s">
        <v>144</v>
      </c>
      <c r="L112" s="40"/>
      <c r="M112" s="181" t="s">
        <v>5</v>
      </c>
      <c r="N112" s="182" t="s">
        <v>50</v>
      </c>
      <c r="O112" s="41"/>
      <c r="P112" s="183">
        <f t="shared" si="11"/>
        <v>0</v>
      </c>
      <c r="Q112" s="183">
        <v>1.81138</v>
      </c>
      <c r="R112" s="183">
        <f t="shared" si="12"/>
        <v>1.81138</v>
      </c>
      <c r="S112" s="183">
        <v>0</v>
      </c>
      <c r="T112" s="184">
        <f t="shared" si="13"/>
        <v>0</v>
      </c>
      <c r="AR112" s="23" t="s">
        <v>145</v>
      </c>
      <c r="AT112" s="23" t="s">
        <v>140</v>
      </c>
      <c r="AU112" s="23" t="s">
        <v>88</v>
      </c>
      <c r="AY112" s="23" t="s">
        <v>138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24</v>
      </c>
      <c r="BK112" s="185">
        <f t="shared" si="19"/>
        <v>0</v>
      </c>
      <c r="BL112" s="23" t="s">
        <v>145</v>
      </c>
      <c r="BM112" s="23" t="s">
        <v>244</v>
      </c>
    </row>
    <row r="113" spans="2:65" s="1" customFormat="1" ht="25.5" customHeight="1">
      <c r="B113" s="173"/>
      <c r="C113" s="174" t="s">
        <v>245</v>
      </c>
      <c r="D113" s="174" t="s">
        <v>140</v>
      </c>
      <c r="E113" s="175" t="s">
        <v>246</v>
      </c>
      <c r="F113" s="176" t="s">
        <v>247</v>
      </c>
      <c r="G113" s="177" t="s">
        <v>220</v>
      </c>
      <c r="H113" s="178">
        <v>2</v>
      </c>
      <c r="I113" s="179"/>
      <c r="J113" s="180">
        <f t="shared" si="10"/>
        <v>0</v>
      </c>
      <c r="K113" s="176" t="s">
        <v>144</v>
      </c>
      <c r="L113" s="40"/>
      <c r="M113" s="181" t="s">
        <v>5</v>
      </c>
      <c r="N113" s="182" t="s">
        <v>50</v>
      </c>
      <c r="O113" s="41"/>
      <c r="P113" s="183">
        <f t="shared" si="11"/>
        <v>0</v>
      </c>
      <c r="Q113" s="183">
        <v>1.92726</v>
      </c>
      <c r="R113" s="183">
        <f t="shared" si="12"/>
        <v>3.8545199999999999</v>
      </c>
      <c r="S113" s="183">
        <v>0</v>
      </c>
      <c r="T113" s="184">
        <f t="shared" si="13"/>
        <v>0</v>
      </c>
      <c r="AR113" s="23" t="s">
        <v>145</v>
      </c>
      <c r="AT113" s="23" t="s">
        <v>140</v>
      </c>
      <c r="AU113" s="23" t="s">
        <v>88</v>
      </c>
      <c r="AY113" s="23" t="s">
        <v>138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24</v>
      </c>
      <c r="BK113" s="185">
        <f t="shared" si="19"/>
        <v>0</v>
      </c>
      <c r="BL113" s="23" t="s">
        <v>145</v>
      </c>
      <c r="BM113" s="23" t="s">
        <v>248</v>
      </c>
    </row>
    <row r="114" spans="2:65" s="1" customFormat="1" ht="16.5" customHeight="1">
      <c r="B114" s="173"/>
      <c r="C114" s="196" t="s">
        <v>249</v>
      </c>
      <c r="D114" s="196" t="s">
        <v>193</v>
      </c>
      <c r="E114" s="197" t="s">
        <v>250</v>
      </c>
      <c r="F114" s="198" t="s">
        <v>251</v>
      </c>
      <c r="G114" s="199" t="s">
        <v>220</v>
      </c>
      <c r="H114" s="200">
        <v>2</v>
      </c>
      <c r="I114" s="201"/>
      <c r="J114" s="202">
        <f t="shared" si="10"/>
        <v>0</v>
      </c>
      <c r="K114" s="198" t="s">
        <v>144</v>
      </c>
      <c r="L114" s="203"/>
      <c r="M114" s="204" t="s">
        <v>5</v>
      </c>
      <c r="N114" s="205" t="s">
        <v>50</v>
      </c>
      <c r="O114" s="41"/>
      <c r="P114" s="183">
        <f t="shared" si="11"/>
        <v>0</v>
      </c>
      <c r="Q114" s="183">
        <v>0.504</v>
      </c>
      <c r="R114" s="183">
        <f t="shared" si="12"/>
        <v>1.008</v>
      </c>
      <c r="S114" s="183">
        <v>0</v>
      </c>
      <c r="T114" s="184">
        <f t="shared" si="13"/>
        <v>0</v>
      </c>
      <c r="AR114" s="23" t="s">
        <v>172</v>
      </c>
      <c r="AT114" s="23" t="s">
        <v>193</v>
      </c>
      <c r="AU114" s="23" t="s">
        <v>88</v>
      </c>
      <c r="AY114" s="23" t="s">
        <v>138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24</v>
      </c>
      <c r="BK114" s="185">
        <f t="shared" si="19"/>
        <v>0</v>
      </c>
      <c r="BL114" s="23" t="s">
        <v>145</v>
      </c>
      <c r="BM114" s="23" t="s">
        <v>252</v>
      </c>
    </row>
    <row r="115" spans="2:65" s="1" customFormat="1" ht="16.5" customHeight="1">
      <c r="B115" s="173"/>
      <c r="C115" s="196" t="s">
        <v>253</v>
      </c>
      <c r="D115" s="196" t="s">
        <v>193</v>
      </c>
      <c r="E115" s="197" t="s">
        <v>254</v>
      </c>
      <c r="F115" s="198" t="s">
        <v>255</v>
      </c>
      <c r="G115" s="199" t="s">
        <v>220</v>
      </c>
      <c r="H115" s="200">
        <v>2</v>
      </c>
      <c r="I115" s="201"/>
      <c r="J115" s="202">
        <f t="shared" si="10"/>
        <v>0</v>
      </c>
      <c r="K115" s="198" t="s">
        <v>144</v>
      </c>
      <c r="L115" s="203"/>
      <c r="M115" s="204" t="s">
        <v>5</v>
      </c>
      <c r="N115" s="205" t="s">
        <v>50</v>
      </c>
      <c r="O115" s="41"/>
      <c r="P115" s="183">
        <f t="shared" si="11"/>
        <v>0</v>
      </c>
      <c r="Q115" s="183">
        <v>0.252</v>
      </c>
      <c r="R115" s="183">
        <f t="shared" si="12"/>
        <v>0.504</v>
      </c>
      <c r="S115" s="183">
        <v>0</v>
      </c>
      <c r="T115" s="184">
        <f t="shared" si="13"/>
        <v>0</v>
      </c>
      <c r="AR115" s="23" t="s">
        <v>172</v>
      </c>
      <c r="AT115" s="23" t="s">
        <v>193</v>
      </c>
      <c r="AU115" s="23" t="s">
        <v>88</v>
      </c>
      <c r="AY115" s="23" t="s">
        <v>138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24</v>
      </c>
      <c r="BK115" s="185">
        <f t="shared" si="19"/>
        <v>0</v>
      </c>
      <c r="BL115" s="23" t="s">
        <v>145</v>
      </c>
      <c r="BM115" s="23" t="s">
        <v>256</v>
      </c>
    </row>
    <row r="116" spans="2:65" s="1" customFormat="1" ht="16.5" customHeight="1">
      <c r="B116" s="173"/>
      <c r="C116" s="196" t="s">
        <v>257</v>
      </c>
      <c r="D116" s="196" t="s">
        <v>193</v>
      </c>
      <c r="E116" s="197" t="s">
        <v>258</v>
      </c>
      <c r="F116" s="198" t="s">
        <v>259</v>
      </c>
      <c r="G116" s="199" t="s">
        <v>220</v>
      </c>
      <c r="H116" s="200">
        <v>2</v>
      </c>
      <c r="I116" s="201"/>
      <c r="J116" s="202">
        <f t="shared" si="10"/>
        <v>0</v>
      </c>
      <c r="K116" s="198" t="s">
        <v>144</v>
      </c>
      <c r="L116" s="203"/>
      <c r="M116" s="204" t="s">
        <v>5</v>
      </c>
      <c r="N116" s="205" t="s">
        <v>50</v>
      </c>
      <c r="O116" s="41"/>
      <c r="P116" s="183">
        <f t="shared" si="11"/>
        <v>0</v>
      </c>
      <c r="Q116" s="183">
        <v>0.53</v>
      </c>
      <c r="R116" s="183">
        <f t="shared" si="12"/>
        <v>1.06</v>
      </c>
      <c r="S116" s="183">
        <v>0</v>
      </c>
      <c r="T116" s="184">
        <f t="shared" si="13"/>
        <v>0</v>
      </c>
      <c r="AR116" s="23" t="s">
        <v>172</v>
      </c>
      <c r="AT116" s="23" t="s">
        <v>193</v>
      </c>
      <c r="AU116" s="23" t="s">
        <v>88</v>
      </c>
      <c r="AY116" s="23" t="s">
        <v>138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24</v>
      </c>
      <c r="BK116" s="185">
        <f t="shared" si="19"/>
        <v>0</v>
      </c>
      <c r="BL116" s="23" t="s">
        <v>145</v>
      </c>
      <c r="BM116" s="23" t="s">
        <v>260</v>
      </c>
    </row>
    <row r="117" spans="2:65" s="1" customFormat="1" ht="16.5" customHeight="1">
      <c r="B117" s="173"/>
      <c r="C117" s="196" t="s">
        <v>261</v>
      </c>
      <c r="D117" s="196" t="s">
        <v>193</v>
      </c>
      <c r="E117" s="197" t="s">
        <v>262</v>
      </c>
      <c r="F117" s="198" t="s">
        <v>263</v>
      </c>
      <c r="G117" s="199" t="s">
        <v>220</v>
      </c>
      <c r="H117" s="200">
        <v>4</v>
      </c>
      <c r="I117" s="201"/>
      <c r="J117" s="202">
        <f t="shared" si="10"/>
        <v>0</v>
      </c>
      <c r="K117" s="198" t="s">
        <v>144</v>
      </c>
      <c r="L117" s="203"/>
      <c r="M117" s="204" t="s">
        <v>5</v>
      </c>
      <c r="N117" s="205" t="s">
        <v>50</v>
      </c>
      <c r="O117" s="41"/>
      <c r="P117" s="183">
        <f t="shared" si="11"/>
        <v>0</v>
      </c>
      <c r="Q117" s="183">
        <v>3.9E-2</v>
      </c>
      <c r="R117" s="183">
        <f t="shared" si="12"/>
        <v>0.156</v>
      </c>
      <c r="S117" s="183">
        <v>0</v>
      </c>
      <c r="T117" s="184">
        <f t="shared" si="13"/>
        <v>0</v>
      </c>
      <c r="AR117" s="23" t="s">
        <v>172</v>
      </c>
      <c r="AT117" s="23" t="s">
        <v>193</v>
      </c>
      <c r="AU117" s="23" t="s">
        <v>88</v>
      </c>
      <c r="AY117" s="23" t="s">
        <v>138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23" t="s">
        <v>24</v>
      </c>
      <c r="BK117" s="185">
        <f t="shared" si="19"/>
        <v>0</v>
      </c>
      <c r="BL117" s="23" t="s">
        <v>145</v>
      </c>
      <c r="BM117" s="23" t="s">
        <v>264</v>
      </c>
    </row>
    <row r="118" spans="2:65" s="1" customFormat="1" ht="25.5" customHeight="1">
      <c r="B118" s="173"/>
      <c r="C118" s="174" t="s">
        <v>265</v>
      </c>
      <c r="D118" s="174" t="s">
        <v>140</v>
      </c>
      <c r="E118" s="175" t="s">
        <v>266</v>
      </c>
      <c r="F118" s="176" t="s">
        <v>267</v>
      </c>
      <c r="G118" s="177" t="s">
        <v>220</v>
      </c>
      <c r="H118" s="178">
        <v>2</v>
      </c>
      <c r="I118" s="179"/>
      <c r="J118" s="180">
        <f t="shared" si="10"/>
        <v>0</v>
      </c>
      <c r="K118" s="176" t="s">
        <v>144</v>
      </c>
      <c r="L118" s="40"/>
      <c r="M118" s="181" t="s">
        <v>5</v>
      </c>
      <c r="N118" s="182" t="s">
        <v>50</v>
      </c>
      <c r="O118" s="41"/>
      <c r="P118" s="183">
        <f t="shared" si="11"/>
        <v>0</v>
      </c>
      <c r="Q118" s="183">
        <v>4.7379999999999999E-2</v>
      </c>
      <c r="R118" s="183">
        <f t="shared" si="12"/>
        <v>9.4759999999999997E-2</v>
      </c>
      <c r="S118" s="183">
        <v>0</v>
      </c>
      <c r="T118" s="184">
        <f t="shared" si="13"/>
        <v>0</v>
      </c>
      <c r="AR118" s="23" t="s">
        <v>145</v>
      </c>
      <c r="AT118" s="23" t="s">
        <v>140</v>
      </c>
      <c r="AU118" s="23" t="s">
        <v>88</v>
      </c>
      <c r="AY118" s="23" t="s">
        <v>138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23" t="s">
        <v>24</v>
      </c>
      <c r="BK118" s="185">
        <f t="shared" si="19"/>
        <v>0</v>
      </c>
      <c r="BL118" s="23" t="s">
        <v>145</v>
      </c>
      <c r="BM118" s="23" t="s">
        <v>268</v>
      </c>
    </row>
    <row r="119" spans="2:65" s="1" customFormat="1" ht="25.5" customHeight="1">
      <c r="B119" s="173"/>
      <c r="C119" s="174" t="s">
        <v>269</v>
      </c>
      <c r="D119" s="174" t="s">
        <v>140</v>
      </c>
      <c r="E119" s="175" t="s">
        <v>270</v>
      </c>
      <c r="F119" s="176" t="s">
        <v>271</v>
      </c>
      <c r="G119" s="177" t="s">
        <v>220</v>
      </c>
      <c r="H119" s="178">
        <v>2</v>
      </c>
      <c r="I119" s="179"/>
      <c r="J119" s="180">
        <f t="shared" si="10"/>
        <v>0</v>
      </c>
      <c r="K119" s="176" t="s">
        <v>144</v>
      </c>
      <c r="L119" s="40"/>
      <c r="M119" s="181" t="s">
        <v>5</v>
      </c>
      <c r="N119" s="182" t="s">
        <v>50</v>
      </c>
      <c r="O119" s="41"/>
      <c r="P119" s="183">
        <f t="shared" si="11"/>
        <v>0</v>
      </c>
      <c r="Q119" s="183">
        <v>7.0200000000000002E-3</v>
      </c>
      <c r="R119" s="183">
        <f t="shared" si="12"/>
        <v>1.404E-2</v>
      </c>
      <c r="S119" s="183">
        <v>0</v>
      </c>
      <c r="T119" s="184">
        <f t="shared" si="13"/>
        <v>0</v>
      </c>
      <c r="AR119" s="23" t="s">
        <v>145</v>
      </c>
      <c r="AT119" s="23" t="s">
        <v>140</v>
      </c>
      <c r="AU119" s="23" t="s">
        <v>88</v>
      </c>
      <c r="AY119" s="23" t="s">
        <v>138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23" t="s">
        <v>24</v>
      </c>
      <c r="BK119" s="185">
        <f t="shared" si="19"/>
        <v>0</v>
      </c>
      <c r="BL119" s="23" t="s">
        <v>145</v>
      </c>
      <c r="BM119" s="23" t="s">
        <v>272</v>
      </c>
    </row>
    <row r="120" spans="2:65" s="1" customFormat="1" ht="25.5" customHeight="1">
      <c r="B120" s="173"/>
      <c r="C120" s="196" t="s">
        <v>273</v>
      </c>
      <c r="D120" s="196" t="s">
        <v>193</v>
      </c>
      <c r="E120" s="197" t="s">
        <v>274</v>
      </c>
      <c r="F120" s="198" t="s">
        <v>275</v>
      </c>
      <c r="G120" s="199" t="s">
        <v>220</v>
      </c>
      <c r="H120" s="200">
        <v>2</v>
      </c>
      <c r="I120" s="201"/>
      <c r="J120" s="202">
        <f t="shared" si="10"/>
        <v>0</v>
      </c>
      <c r="K120" s="198" t="s">
        <v>144</v>
      </c>
      <c r="L120" s="203"/>
      <c r="M120" s="204" t="s">
        <v>5</v>
      </c>
      <c r="N120" s="205" t="s">
        <v>50</v>
      </c>
      <c r="O120" s="41"/>
      <c r="P120" s="183">
        <f t="shared" si="11"/>
        <v>0</v>
      </c>
      <c r="Q120" s="183">
        <v>5.4600000000000003E-2</v>
      </c>
      <c r="R120" s="183">
        <f t="shared" si="12"/>
        <v>0.10920000000000001</v>
      </c>
      <c r="S120" s="183">
        <v>0</v>
      </c>
      <c r="T120" s="184">
        <f t="shared" si="13"/>
        <v>0</v>
      </c>
      <c r="AR120" s="23" t="s">
        <v>172</v>
      </c>
      <c r="AT120" s="23" t="s">
        <v>193</v>
      </c>
      <c r="AU120" s="23" t="s">
        <v>88</v>
      </c>
      <c r="AY120" s="23" t="s">
        <v>138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23" t="s">
        <v>24</v>
      </c>
      <c r="BK120" s="185">
        <f t="shared" si="19"/>
        <v>0</v>
      </c>
      <c r="BL120" s="23" t="s">
        <v>145</v>
      </c>
      <c r="BM120" s="23" t="s">
        <v>276</v>
      </c>
    </row>
    <row r="121" spans="2:65" s="1" customFormat="1" ht="25.5" customHeight="1">
      <c r="B121" s="173"/>
      <c r="C121" s="174" t="s">
        <v>277</v>
      </c>
      <c r="D121" s="174" t="s">
        <v>140</v>
      </c>
      <c r="E121" s="175" t="s">
        <v>278</v>
      </c>
      <c r="F121" s="176" t="s">
        <v>279</v>
      </c>
      <c r="G121" s="177" t="s">
        <v>220</v>
      </c>
      <c r="H121" s="178">
        <v>1</v>
      </c>
      <c r="I121" s="179"/>
      <c r="J121" s="180">
        <f t="shared" si="10"/>
        <v>0</v>
      </c>
      <c r="K121" s="176" t="s">
        <v>144</v>
      </c>
      <c r="L121" s="40"/>
      <c r="M121" s="181" t="s">
        <v>5</v>
      </c>
      <c r="N121" s="182" t="s">
        <v>50</v>
      </c>
      <c r="O121" s="41"/>
      <c r="P121" s="183">
        <f t="shared" si="11"/>
        <v>0</v>
      </c>
      <c r="Q121" s="183">
        <v>9.3600000000000003E-3</v>
      </c>
      <c r="R121" s="183">
        <f t="shared" si="12"/>
        <v>9.3600000000000003E-3</v>
      </c>
      <c r="S121" s="183">
        <v>0</v>
      </c>
      <c r="T121" s="184">
        <f t="shared" si="13"/>
        <v>0</v>
      </c>
      <c r="AR121" s="23" t="s">
        <v>145</v>
      </c>
      <c r="AT121" s="23" t="s">
        <v>140</v>
      </c>
      <c r="AU121" s="23" t="s">
        <v>88</v>
      </c>
      <c r="AY121" s="23" t="s">
        <v>138</v>
      </c>
      <c r="BE121" s="185">
        <f t="shared" si="14"/>
        <v>0</v>
      </c>
      <c r="BF121" s="185">
        <f t="shared" si="15"/>
        <v>0</v>
      </c>
      <c r="BG121" s="185">
        <f t="shared" si="16"/>
        <v>0</v>
      </c>
      <c r="BH121" s="185">
        <f t="shared" si="17"/>
        <v>0</v>
      </c>
      <c r="BI121" s="185">
        <f t="shared" si="18"/>
        <v>0</v>
      </c>
      <c r="BJ121" s="23" t="s">
        <v>24</v>
      </c>
      <c r="BK121" s="185">
        <f t="shared" si="19"/>
        <v>0</v>
      </c>
      <c r="BL121" s="23" t="s">
        <v>145</v>
      </c>
      <c r="BM121" s="23" t="s">
        <v>280</v>
      </c>
    </row>
    <row r="122" spans="2:65" s="1" customFormat="1" ht="16.5" customHeight="1">
      <c r="B122" s="173"/>
      <c r="C122" s="196" t="s">
        <v>281</v>
      </c>
      <c r="D122" s="196" t="s">
        <v>193</v>
      </c>
      <c r="E122" s="197" t="s">
        <v>282</v>
      </c>
      <c r="F122" s="198" t="s">
        <v>283</v>
      </c>
      <c r="G122" s="199" t="s">
        <v>220</v>
      </c>
      <c r="H122" s="200">
        <v>1</v>
      </c>
      <c r="I122" s="201"/>
      <c r="J122" s="202">
        <f t="shared" si="10"/>
        <v>0</v>
      </c>
      <c r="K122" s="198" t="s">
        <v>144</v>
      </c>
      <c r="L122" s="203"/>
      <c r="M122" s="204" t="s">
        <v>5</v>
      </c>
      <c r="N122" s="205" t="s">
        <v>50</v>
      </c>
      <c r="O122" s="41"/>
      <c r="P122" s="183">
        <f t="shared" si="11"/>
        <v>0</v>
      </c>
      <c r="Q122" s="183">
        <v>4.1000000000000002E-2</v>
      </c>
      <c r="R122" s="183">
        <f t="shared" si="12"/>
        <v>4.1000000000000002E-2</v>
      </c>
      <c r="S122" s="183">
        <v>0</v>
      </c>
      <c r="T122" s="184">
        <f t="shared" si="13"/>
        <v>0</v>
      </c>
      <c r="AR122" s="23" t="s">
        <v>172</v>
      </c>
      <c r="AT122" s="23" t="s">
        <v>193</v>
      </c>
      <c r="AU122" s="23" t="s">
        <v>88</v>
      </c>
      <c r="AY122" s="23" t="s">
        <v>138</v>
      </c>
      <c r="BE122" s="185">
        <f t="shared" si="14"/>
        <v>0</v>
      </c>
      <c r="BF122" s="185">
        <f t="shared" si="15"/>
        <v>0</v>
      </c>
      <c r="BG122" s="185">
        <f t="shared" si="16"/>
        <v>0</v>
      </c>
      <c r="BH122" s="185">
        <f t="shared" si="17"/>
        <v>0</v>
      </c>
      <c r="BI122" s="185">
        <f t="shared" si="18"/>
        <v>0</v>
      </c>
      <c r="BJ122" s="23" t="s">
        <v>24</v>
      </c>
      <c r="BK122" s="185">
        <f t="shared" si="19"/>
        <v>0</v>
      </c>
      <c r="BL122" s="23" t="s">
        <v>145</v>
      </c>
      <c r="BM122" s="23" t="s">
        <v>284</v>
      </c>
    </row>
    <row r="123" spans="2:65" s="1" customFormat="1" ht="27">
      <c r="B123" s="40"/>
      <c r="D123" s="206" t="s">
        <v>285</v>
      </c>
      <c r="F123" s="209" t="s">
        <v>286</v>
      </c>
      <c r="I123" s="210"/>
      <c r="L123" s="40"/>
      <c r="M123" s="211"/>
      <c r="N123" s="41"/>
      <c r="O123" s="41"/>
      <c r="P123" s="41"/>
      <c r="Q123" s="41"/>
      <c r="R123" s="41"/>
      <c r="S123" s="41"/>
      <c r="T123" s="69"/>
      <c r="AT123" s="23" t="s">
        <v>285</v>
      </c>
      <c r="AU123" s="23" t="s">
        <v>88</v>
      </c>
    </row>
    <row r="124" spans="2:65" s="10" customFormat="1" ht="29.85" customHeight="1">
      <c r="B124" s="159"/>
      <c r="D124" s="170" t="s">
        <v>78</v>
      </c>
      <c r="E124" s="171" t="s">
        <v>287</v>
      </c>
      <c r="F124" s="171" t="s">
        <v>288</v>
      </c>
      <c r="I124" s="162"/>
      <c r="J124" s="172">
        <f>BK124</f>
        <v>0</v>
      </c>
      <c r="L124" s="159"/>
      <c r="M124" s="164"/>
      <c r="N124" s="165"/>
      <c r="O124" s="165"/>
      <c r="P124" s="166">
        <f>P125</f>
        <v>0</v>
      </c>
      <c r="Q124" s="165"/>
      <c r="R124" s="166">
        <f>R125</f>
        <v>0</v>
      </c>
      <c r="S124" s="165"/>
      <c r="T124" s="167">
        <f>T125</f>
        <v>0</v>
      </c>
      <c r="AR124" s="160" t="s">
        <v>24</v>
      </c>
      <c r="AT124" s="168" t="s">
        <v>78</v>
      </c>
      <c r="AU124" s="168" t="s">
        <v>24</v>
      </c>
      <c r="AY124" s="160" t="s">
        <v>138</v>
      </c>
      <c r="BK124" s="169">
        <f>BK125</f>
        <v>0</v>
      </c>
    </row>
    <row r="125" spans="2:65" s="1" customFormat="1" ht="38.25" customHeight="1">
      <c r="B125" s="173"/>
      <c r="C125" s="174" t="s">
        <v>289</v>
      </c>
      <c r="D125" s="174" t="s">
        <v>140</v>
      </c>
      <c r="E125" s="175" t="s">
        <v>290</v>
      </c>
      <c r="F125" s="176" t="s">
        <v>291</v>
      </c>
      <c r="G125" s="177" t="s">
        <v>196</v>
      </c>
      <c r="H125" s="178">
        <v>34.957000000000001</v>
      </c>
      <c r="I125" s="179"/>
      <c r="J125" s="180">
        <f>ROUND(I125*H125,2)</f>
        <v>0</v>
      </c>
      <c r="K125" s="176" t="s">
        <v>144</v>
      </c>
      <c r="L125" s="40"/>
      <c r="M125" s="181" t="s">
        <v>5</v>
      </c>
      <c r="N125" s="212" t="s">
        <v>50</v>
      </c>
      <c r="O125" s="21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3" t="s">
        <v>145</v>
      </c>
      <c r="AT125" s="23" t="s">
        <v>140</v>
      </c>
      <c r="AU125" s="23" t="s">
        <v>88</v>
      </c>
      <c r="AY125" s="23" t="s">
        <v>138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24</v>
      </c>
      <c r="BK125" s="185">
        <f>ROUND(I125*H125,2)</f>
        <v>0</v>
      </c>
      <c r="BL125" s="23" t="s">
        <v>145</v>
      </c>
      <c r="BM125" s="23" t="s">
        <v>292</v>
      </c>
    </row>
    <row r="126" spans="2:65" s="1" customFormat="1" ht="6.95" customHeight="1">
      <c r="B126" s="55"/>
      <c r="C126" s="56"/>
      <c r="D126" s="56"/>
      <c r="E126" s="56"/>
      <c r="F126" s="56"/>
      <c r="G126" s="56"/>
      <c r="H126" s="56"/>
      <c r="I126" s="126"/>
      <c r="J126" s="56"/>
      <c r="K126" s="56"/>
      <c r="L126" s="40"/>
    </row>
  </sheetData>
  <autoFilter ref="C80:K12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4"/>
  <sheetViews>
    <sheetView showGridLines="0" tabSelected="1" workbookViewId="0">
      <pane ySplit="1" topLeftCell="A2" activePane="bottomLeft" state="frozen"/>
      <selection pane="bottomLeft" activeCell="C220" sqref="C220:D2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2" t="s">
        <v>105</v>
      </c>
      <c r="H1" s="362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Hala pro zemědělské stroje Humpolec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293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ROUND(J92,2)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ROUND(SUM(BE92:BE253), 2)</f>
        <v>0</v>
      </c>
      <c r="G30" s="41"/>
      <c r="H30" s="41"/>
      <c r="I30" s="118">
        <v>0.21</v>
      </c>
      <c r="J30" s="117">
        <f>ROUND(ROUND((SUM(BE92:BE253)),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ROUND(SUM(BF92:BF253), 2)</f>
        <v>0</v>
      </c>
      <c r="G31" s="41"/>
      <c r="H31" s="41"/>
      <c r="I31" s="118">
        <v>0.15</v>
      </c>
      <c r="J31" s="117">
        <f>ROUND(ROUND((SUM(BF92:BF253)),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ROUND(SUM(BG92:BG253),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ROUND(SUM(BH92:BH253),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ROUND(SUM(BI92:BI253),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Hala pro zemědělské stroje Humpolec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2016-10-13/Hum1 - SO 01 Hala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4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J92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J93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J94</f>
        <v>0</v>
      </c>
      <c r="K58" s="147"/>
    </row>
    <row r="59" spans="2:47" s="8" customFormat="1" ht="19.899999999999999" customHeight="1">
      <c r="B59" s="141"/>
      <c r="C59" s="142"/>
      <c r="D59" s="143" t="s">
        <v>294</v>
      </c>
      <c r="E59" s="144"/>
      <c r="F59" s="144"/>
      <c r="G59" s="144"/>
      <c r="H59" s="144"/>
      <c r="I59" s="145"/>
      <c r="J59" s="146">
        <f>J121</f>
        <v>0</v>
      </c>
      <c r="K59" s="147"/>
    </row>
    <row r="60" spans="2:47" s="8" customFormat="1" ht="19.899999999999999" customHeight="1">
      <c r="B60" s="141"/>
      <c r="C60" s="142"/>
      <c r="D60" s="143" t="s">
        <v>295</v>
      </c>
      <c r="E60" s="144"/>
      <c r="F60" s="144"/>
      <c r="G60" s="144"/>
      <c r="H60" s="144"/>
      <c r="I60" s="145"/>
      <c r="J60" s="146">
        <f>J139</f>
        <v>0</v>
      </c>
      <c r="K60" s="147"/>
    </row>
    <row r="61" spans="2:47" s="8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5"/>
      <c r="J61" s="146">
        <f>J161</f>
        <v>0</v>
      </c>
      <c r="K61" s="147"/>
    </row>
    <row r="62" spans="2:47" s="8" customFormat="1" ht="19.899999999999999" customHeight="1">
      <c r="B62" s="141"/>
      <c r="C62" s="142"/>
      <c r="D62" s="143" t="s">
        <v>296</v>
      </c>
      <c r="E62" s="144"/>
      <c r="F62" s="144"/>
      <c r="G62" s="144"/>
      <c r="H62" s="144"/>
      <c r="I62" s="145"/>
      <c r="J62" s="146">
        <f>J166</f>
        <v>0</v>
      </c>
      <c r="K62" s="147"/>
    </row>
    <row r="63" spans="2:47" s="8" customFormat="1" ht="19.899999999999999" customHeight="1">
      <c r="B63" s="141"/>
      <c r="C63" s="142"/>
      <c r="D63" s="143" t="s">
        <v>297</v>
      </c>
      <c r="E63" s="144"/>
      <c r="F63" s="144"/>
      <c r="G63" s="144"/>
      <c r="H63" s="144"/>
      <c r="I63" s="145"/>
      <c r="J63" s="146">
        <f>J183</f>
        <v>0</v>
      </c>
      <c r="K63" s="147"/>
    </row>
    <row r="64" spans="2:47" s="8" customFormat="1" ht="19.899999999999999" customHeight="1">
      <c r="B64" s="141"/>
      <c r="C64" s="142"/>
      <c r="D64" s="143" t="s">
        <v>121</v>
      </c>
      <c r="E64" s="144"/>
      <c r="F64" s="144"/>
      <c r="G64" s="144"/>
      <c r="H64" s="144"/>
      <c r="I64" s="145"/>
      <c r="J64" s="146">
        <f>J196</f>
        <v>0</v>
      </c>
      <c r="K64" s="147"/>
    </row>
    <row r="65" spans="2:12" s="7" customFormat="1" ht="24.95" customHeight="1">
      <c r="B65" s="134"/>
      <c r="C65" s="135"/>
      <c r="D65" s="136" t="s">
        <v>298</v>
      </c>
      <c r="E65" s="137"/>
      <c r="F65" s="137"/>
      <c r="G65" s="137"/>
      <c r="H65" s="137"/>
      <c r="I65" s="138"/>
      <c r="J65" s="139">
        <f>J198</f>
        <v>0</v>
      </c>
      <c r="K65" s="140"/>
    </row>
    <row r="66" spans="2:12" s="8" customFormat="1" ht="19.899999999999999" customHeight="1">
      <c r="B66" s="141"/>
      <c r="C66" s="142"/>
      <c r="D66" s="143" t="s">
        <v>299</v>
      </c>
      <c r="E66" s="144"/>
      <c r="F66" s="144"/>
      <c r="G66" s="144"/>
      <c r="H66" s="144"/>
      <c r="I66" s="145"/>
      <c r="J66" s="146">
        <f>J199</f>
        <v>0</v>
      </c>
      <c r="K66" s="147"/>
    </row>
    <row r="67" spans="2:12" s="8" customFormat="1" ht="19.899999999999999" customHeight="1">
      <c r="B67" s="141"/>
      <c r="C67" s="142"/>
      <c r="D67" s="143" t="s">
        <v>300</v>
      </c>
      <c r="E67" s="144"/>
      <c r="F67" s="144"/>
      <c r="G67" s="144"/>
      <c r="H67" s="144"/>
      <c r="I67" s="145"/>
      <c r="J67" s="146">
        <f>J221</f>
        <v>0</v>
      </c>
      <c r="K67" s="147"/>
    </row>
    <row r="68" spans="2:12" s="8" customFormat="1" ht="19.899999999999999" customHeight="1">
      <c r="B68" s="141"/>
      <c r="C68" s="142"/>
      <c r="D68" s="143" t="s">
        <v>301</v>
      </c>
      <c r="E68" s="144"/>
      <c r="F68" s="144"/>
      <c r="G68" s="144"/>
      <c r="H68" s="144"/>
      <c r="I68" s="145"/>
      <c r="J68" s="146">
        <f>J223</f>
        <v>0</v>
      </c>
      <c r="K68" s="147"/>
    </row>
    <row r="69" spans="2:12" s="8" customFormat="1" ht="19.899999999999999" customHeight="1">
      <c r="B69" s="141"/>
      <c r="C69" s="142"/>
      <c r="D69" s="143" t="s">
        <v>302</v>
      </c>
      <c r="E69" s="144"/>
      <c r="F69" s="144"/>
      <c r="G69" s="144"/>
      <c r="H69" s="144"/>
      <c r="I69" s="145"/>
      <c r="J69" s="146">
        <f>J225</f>
        <v>0</v>
      </c>
      <c r="K69" s="147"/>
    </row>
    <row r="70" spans="2:12" s="8" customFormat="1" ht="19.899999999999999" customHeight="1">
      <c r="B70" s="141"/>
      <c r="C70" s="142"/>
      <c r="D70" s="143" t="s">
        <v>303</v>
      </c>
      <c r="E70" s="144"/>
      <c r="F70" s="144"/>
      <c r="G70" s="144"/>
      <c r="H70" s="144"/>
      <c r="I70" s="145"/>
      <c r="J70" s="146">
        <f>J231</f>
        <v>0</v>
      </c>
      <c r="K70" s="147"/>
    </row>
    <row r="71" spans="2:12" s="8" customFormat="1" ht="19.899999999999999" customHeight="1">
      <c r="B71" s="141"/>
      <c r="C71" s="142"/>
      <c r="D71" s="143" t="s">
        <v>304</v>
      </c>
      <c r="E71" s="144"/>
      <c r="F71" s="144"/>
      <c r="G71" s="144"/>
      <c r="H71" s="144"/>
      <c r="I71" s="145"/>
      <c r="J71" s="146">
        <f>J239</f>
        <v>0</v>
      </c>
      <c r="K71" s="147"/>
    </row>
    <row r="72" spans="2:12" s="8" customFormat="1" ht="19.899999999999999" customHeight="1">
      <c r="B72" s="141"/>
      <c r="C72" s="142"/>
      <c r="D72" s="143" t="s">
        <v>305</v>
      </c>
      <c r="E72" s="144"/>
      <c r="F72" s="144"/>
      <c r="G72" s="144"/>
      <c r="H72" s="144"/>
      <c r="I72" s="145"/>
      <c r="J72" s="146">
        <f>J247</f>
        <v>0</v>
      </c>
      <c r="K72" s="147"/>
    </row>
    <row r="73" spans="2:12" s="1" customFormat="1" ht="21.75" customHeight="1">
      <c r="B73" s="40"/>
      <c r="C73" s="41"/>
      <c r="D73" s="41"/>
      <c r="E73" s="41"/>
      <c r="F73" s="41"/>
      <c r="G73" s="41"/>
      <c r="H73" s="41"/>
      <c r="I73" s="105"/>
      <c r="J73" s="41"/>
      <c r="K73" s="44"/>
    </row>
    <row r="74" spans="2:12" s="1" customFormat="1" ht="6.95" customHeight="1">
      <c r="B74" s="55"/>
      <c r="C74" s="56"/>
      <c r="D74" s="56"/>
      <c r="E74" s="56"/>
      <c r="F74" s="56"/>
      <c r="G74" s="56"/>
      <c r="H74" s="56"/>
      <c r="I74" s="126"/>
      <c r="J74" s="56"/>
      <c r="K74" s="57"/>
    </row>
    <row r="78" spans="2:12" s="1" customFormat="1" ht="6.95" customHeight="1">
      <c r="B78" s="58"/>
      <c r="C78" s="59"/>
      <c r="D78" s="59"/>
      <c r="E78" s="59"/>
      <c r="F78" s="59"/>
      <c r="G78" s="59"/>
      <c r="H78" s="59"/>
      <c r="I78" s="127"/>
      <c r="J78" s="59"/>
      <c r="K78" s="59"/>
      <c r="L78" s="40"/>
    </row>
    <row r="79" spans="2:12" s="1" customFormat="1" ht="36.950000000000003" customHeight="1">
      <c r="B79" s="40"/>
      <c r="C79" s="60" t="s">
        <v>122</v>
      </c>
      <c r="L79" s="40"/>
    </row>
    <row r="80" spans="2:12" s="1" customFormat="1" ht="6.95" customHeight="1">
      <c r="B80" s="40"/>
      <c r="L80" s="40"/>
    </row>
    <row r="81" spans="2:65" s="1" customFormat="1" ht="14.45" customHeight="1">
      <c r="B81" s="40"/>
      <c r="C81" s="62" t="s">
        <v>19</v>
      </c>
      <c r="L81" s="40"/>
    </row>
    <row r="82" spans="2:65" s="1" customFormat="1" ht="16.5" customHeight="1">
      <c r="B82" s="40"/>
      <c r="E82" s="359" t="str">
        <f>E7</f>
        <v>Hala pro zemědělské stroje Humpolec</v>
      </c>
      <c r="F82" s="360"/>
      <c r="G82" s="360"/>
      <c r="H82" s="360"/>
      <c r="L82" s="40"/>
    </row>
    <row r="83" spans="2:65" s="1" customFormat="1" ht="14.45" customHeight="1">
      <c r="B83" s="40"/>
      <c r="C83" s="62" t="s">
        <v>110</v>
      </c>
      <c r="L83" s="40"/>
    </row>
    <row r="84" spans="2:65" s="1" customFormat="1" ht="17.25" customHeight="1">
      <c r="B84" s="40"/>
      <c r="E84" s="327" t="str">
        <f>E9</f>
        <v>2016-10-13/Hum1 - SO 01 Hala</v>
      </c>
      <c r="F84" s="361"/>
      <c r="G84" s="361"/>
      <c r="H84" s="361"/>
      <c r="L84" s="40"/>
    </row>
    <row r="85" spans="2:65" s="1" customFormat="1" ht="6.95" customHeight="1">
      <c r="B85" s="40"/>
      <c r="L85" s="40"/>
    </row>
    <row r="86" spans="2:65" s="1" customFormat="1" ht="18" customHeight="1">
      <c r="B86" s="40"/>
      <c r="C86" s="62" t="s">
        <v>25</v>
      </c>
      <c r="F86" s="148" t="str">
        <f>F12</f>
        <v>Humpolec</v>
      </c>
      <c r="I86" s="149" t="s">
        <v>27</v>
      </c>
      <c r="J86" s="66" t="str">
        <f>IF(J12="","",J12)</f>
        <v>13. 10. 2016</v>
      </c>
      <c r="L86" s="40"/>
    </row>
    <row r="87" spans="2:65" s="1" customFormat="1" ht="6.95" customHeight="1">
      <c r="B87" s="40"/>
      <c r="L87" s="40"/>
    </row>
    <row r="88" spans="2:65" s="1" customFormat="1" ht="15">
      <c r="B88" s="40"/>
      <c r="C88" s="62" t="s">
        <v>31</v>
      </c>
      <c r="F88" s="148" t="str">
        <f>E15</f>
        <v>Kraj Vysočina, Jihlava, Žižkova 57/1882 PSČ 58733</v>
      </c>
      <c r="I88" s="149" t="s">
        <v>39</v>
      </c>
      <c r="J88" s="148" t="str">
        <f>E21</f>
        <v>AG Komplet s.r.o.</v>
      </c>
      <c r="L88" s="40"/>
    </row>
    <row r="89" spans="2:65" s="1" customFormat="1" ht="14.45" customHeight="1">
      <c r="B89" s="40"/>
      <c r="C89" s="62" t="s">
        <v>37</v>
      </c>
      <c r="F89" s="148" t="str">
        <f>IF(E18="","",E18)</f>
        <v/>
      </c>
      <c r="L89" s="40"/>
    </row>
    <row r="90" spans="2:65" s="1" customFormat="1" ht="10.35" customHeight="1">
      <c r="B90" s="40"/>
      <c r="L90" s="40"/>
    </row>
    <row r="91" spans="2:65" s="9" customFormat="1" ht="29.25" customHeight="1">
      <c r="B91" s="150"/>
      <c r="C91" s="151" t="s">
        <v>123</v>
      </c>
      <c r="D91" s="152" t="s">
        <v>64</v>
      </c>
      <c r="E91" s="152" t="s">
        <v>60</v>
      </c>
      <c r="F91" s="152" t="s">
        <v>124</v>
      </c>
      <c r="G91" s="152" t="s">
        <v>125</v>
      </c>
      <c r="H91" s="152" t="s">
        <v>126</v>
      </c>
      <c r="I91" s="153" t="s">
        <v>127</v>
      </c>
      <c r="J91" s="152" t="s">
        <v>114</v>
      </c>
      <c r="K91" s="154" t="s">
        <v>128</v>
      </c>
      <c r="L91" s="150"/>
      <c r="M91" s="72" t="s">
        <v>129</v>
      </c>
      <c r="N91" s="73" t="s">
        <v>49</v>
      </c>
      <c r="O91" s="73" t="s">
        <v>130</v>
      </c>
      <c r="P91" s="73" t="s">
        <v>131</v>
      </c>
      <c r="Q91" s="73" t="s">
        <v>132</v>
      </c>
      <c r="R91" s="73" t="s">
        <v>133</v>
      </c>
      <c r="S91" s="73" t="s">
        <v>134</v>
      </c>
      <c r="T91" s="74" t="s">
        <v>135</v>
      </c>
    </row>
    <row r="92" spans="2:65" s="1" customFormat="1" ht="29.25" customHeight="1">
      <c r="B92" s="40"/>
      <c r="C92" s="76" t="s">
        <v>115</v>
      </c>
      <c r="J92" s="155">
        <f>BK92</f>
        <v>0</v>
      </c>
      <c r="L92" s="40"/>
      <c r="M92" s="75"/>
      <c r="N92" s="67"/>
      <c r="O92" s="67"/>
      <c r="P92" s="156">
        <f>P93+P198</f>
        <v>0</v>
      </c>
      <c r="Q92" s="67"/>
      <c r="R92" s="156">
        <f>R93+R198</f>
        <v>2593.8995279100004</v>
      </c>
      <c r="S92" s="67"/>
      <c r="T92" s="157">
        <f>T93+T198</f>
        <v>0</v>
      </c>
      <c r="AT92" s="23" t="s">
        <v>78</v>
      </c>
      <c r="AU92" s="23" t="s">
        <v>116</v>
      </c>
      <c r="BK92" s="158">
        <f>BK93+BK198</f>
        <v>0</v>
      </c>
    </row>
    <row r="93" spans="2:65" s="10" customFormat="1" ht="37.35" customHeight="1">
      <c r="B93" s="159"/>
      <c r="D93" s="160" t="s">
        <v>78</v>
      </c>
      <c r="E93" s="161" t="s">
        <v>136</v>
      </c>
      <c r="F93" s="161" t="s">
        <v>137</v>
      </c>
      <c r="I93" s="162"/>
      <c r="J93" s="163">
        <f>BK93</f>
        <v>0</v>
      </c>
      <c r="L93" s="159"/>
      <c r="M93" s="164"/>
      <c r="N93" s="165"/>
      <c r="O93" s="165"/>
      <c r="P93" s="166">
        <f>P94+P121+P139+P161+P166+P183+P196</f>
        <v>0</v>
      </c>
      <c r="Q93" s="165"/>
      <c r="R93" s="166">
        <f>R94+R121+R139+R161+R166+R183+R196</f>
        <v>2577.5167821100003</v>
      </c>
      <c r="S93" s="165"/>
      <c r="T93" s="167">
        <f>T94+T121+T139+T161+T166+T183+T196</f>
        <v>0</v>
      </c>
      <c r="AR93" s="160" t="s">
        <v>24</v>
      </c>
      <c r="AT93" s="168" t="s">
        <v>78</v>
      </c>
      <c r="AU93" s="168" t="s">
        <v>79</v>
      </c>
      <c r="AY93" s="160" t="s">
        <v>138</v>
      </c>
      <c r="BK93" s="169">
        <f>BK94+BK121+BK139+BK161+BK166+BK183+BK196</f>
        <v>0</v>
      </c>
    </row>
    <row r="94" spans="2:65" s="10" customFormat="1" ht="19.899999999999999" customHeight="1">
      <c r="B94" s="159"/>
      <c r="D94" s="170" t="s">
        <v>78</v>
      </c>
      <c r="E94" s="171" t="s">
        <v>24</v>
      </c>
      <c r="F94" s="171" t="s">
        <v>139</v>
      </c>
      <c r="I94" s="162"/>
      <c r="J94" s="172">
        <f>BK94</f>
        <v>0</v>
      </c>
      <c r="L94" s="159"/>
      <c r="M94" s="164"/>
      <c r="N94" s="165"/>
      <c r="O94" s="165"/>
      <c r="P94" s="166">
        <f>SUM(P95:P120)</f>
        <v>0</v>
      </c>
      <c r="Q94" s="165"/>
      <c r="R94" s="166">
        <f>SUM(R95:R120)</f>
        <v>1.0230000000000001E-2</v>
      </c>
      <c r="S94" s="165"/>
      <c r="T94" s="167">
        <f>SUM(T95:T120)</f>
        <v>0</v>
      </c>
      <c r="AR94" s="160" t="s">
        <v>24</v>
      </c>
      <c r="AT94" s="168" t="s">
        <v>78</v>
      </c>
      <c r="AU94" s="168" t="s">
        <v>24</v>
      </c>
      <c r="AY94" s="160" t="s">
        <v>138</v>
      </c>
      <c r="BK94" s="169">
        <f>SUM(BK95:BK120)</f>
        <v>0</v>
      </c>
    </row>
    <row r="95" spans="2:65" s="1" customFormat="1" ht="38.25" customHeight="1">
      <c r="B95" s="173"/>
      <c r="C95" s="174" t="s">
        <v>24</v>
      </c>
      <c r="D95" s="174" t="s">
        <v>140</v>
      </c>
      <c r="E95" s="175" t="s">
        <v>141</v>
      </c>
      <c r="F95" s="176" t="s">
        <v>142</v>
      </c>
      <c r="G95" s="177" t="s">
        <v>143</v>
      </c>
      <c r="H95" s="178">
        <v>437</v>
      </c>
      <c r="I95" s="179"/>
      <c r="J95" s="180">
        <f>ROUND(I95*H95,2)</f>
        <v>0</v>
      </c>
      <c r="K95" s="176" t="s">
        <v>144</v>
      </c>
      <c r="L95" s="40"/>
      <c r="M95" s="181" t="s">
        <v>5</v>
      </c>
      <c r="N95" s="182" t="s">
        <v>50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145</v>
      </c>
      <c r="AT95" s="23" t="s">
        <v>140</v>
      </c>
      <c r="AU95" s="23" t="s">
        <v>88</v>
      </c>
      <c r="AY95" s="23" t="s">
        <v>138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24</v>
      </c>
      <c r="BK95" s="185">
        <f>ROUND(I95*H95,2)</f>
        <v>0</v>
      </c>
      <c r="BL95" s="23" t="s">
        <v>145</v>
      </c>
      <c r="BM95" s="23" t="s">
        <v>306</v>
      </c>
    </row>
    <row r="96" spans="2:65" s="11" customFormat="1">
      <c r="B96" s="186"/>
      <c r="D96" s="187" t="s">
        <v>147</v>
      </c>
      <c r="E96" s="188" t="s">
        <v>5</v>
      </c>
      <c r="F96" s="189" t="s">
        <v>307</v>
      </c>
      <c r="H96" s="190">
        <v>437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147</v>
      </c>
      <c r="AU96" s="195" t="s">
        <v>88</v>
      </c>
      <c r="AV96" s="11" t="s">
        <v>88</v>
      </c>
      <c r="AW96" s="11" t="s">
        <v>43</v>
      </c>
      <c r="AX96" s="11" t="s">
        <v>24</v>
      </c>
      <c r="AY96" s="195" t="s">
        <v>138</v>
      </c>
    </row>
    <row r="97" spans="2:65" s="1" customFormat="1" ht="38.25" customHeight="1">
      <c r="B97" s="173"/>
      <c r="C97" s="174" t="s">
        <v>88</v>
      </c>
      <c r="D97" s="174" t="s">
        <v>140</v>
      </c>
      <c r="E97" s="175" t="s">
        <v>308</v>
      </c>
      <c r="F97" s="176" t="s">
        <v>309</v>
      </c>
      <c r="G97" s="177" t="s">
        <v>143</v>
      </c>
      <c r="H97" s="178">
        <v>936</v>
      </c>
      <c r="I97" s="179"/>
      <c r="J97" s="180">
        <f>ROUND(I97*H97,2)</f>
        <v>0</v>
      </c>
      <c r="K97" s="176" t="s">
        <v>144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145</v>
      </c>
      <c r="AT97" s="23" t="s">
        <v>140</v>
      </c>
      <c r="AU97" s="23" t="s">
        <v>88</v>
      </c>
      <c r="AY97" s="23" t="s">
        <v>138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145</v>
      </c>
      <c r="BM97" s="23" t="s">
        <v>310</v>
      </c>
    </row>
    <row r="98" spans="2:65" s="11" customFormat="1">
      <c r="B98" s="186"/>
      <c r="D98" s="187" t="s">
        <v>147</v>
      </c>
      <c r="E98" s="188" t="s">
        <v>5</v>
      </c>
      <c r="F98" s="189" t="s">
        <v>311</v>
      </c>
      <c r="H98" s="190">
        <v>936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95" t="s">
        <v>147</v>
      </c>
      <c r="AU98" s="195" t="s">
        <v>88</v>
      </c>
      <c r="AV98" s="11" t="s">
        <v>88</v>
      </c>
      <c r="AW98" s="11" t="s">
        <v>43</v>
      </c>
      <c r="AX98" s="11" t="s">
        <v>24</v>
      </c>
      <c r="AY98" s="195" t="s">
        <v>138</v>
      </c>
    </row>
    <row r="99" spans="2:65" s="1" customFormat="1" ht="25.5" customHeight="1">
      <c r="B99" s="173"/>
      <c r="C99" s="174" t="s">
        <v>152</v>
      </c>
      <c r="D99" s="174" t="s">
        <v>140</v>
      </c>
      <c r="E99" s="175" t="s">
        <v>312</v>
      </c>
      <c r="F99" s="176" t="s">
        <v>313</v>
      </c>
      <c r="G99" s="177" t="s">
        <v>143</v>
      </c>
      <c r="H99" s="178">
        <v>8</v>
      </c>
      <c r="I99" s="179"/>
      <c r="J99" s="180">
        <f>ROUND(I99*H99,2)</f>
        <v>0</v>
      </c>
      <c r="K99" s="176" t="s">
        <v>144</v>
      </c>
      <c r="L99" s="40"/>
      <c r="M99" s="181" t="s">
        <v>5</v>
      </c>
      <c r="N99" s="182" t="s">
        <v>50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145</v>
      </c>
      <c r="AT99" s="23" t="s">
        <v>140</v>
      </c>
      <c r="AU99" s="23" t="s">
        <v>88</v>
      </c>
      <c r="AY99" s="23" t="s">
        <v>138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24</v>
      </c>
      <c r="BK99" s="185">
        <f>ROUND(I99*H99,2)</f>
        <v>0</v>
      </c>
      <c r="BL99" s="23" t="s">
        <v>145</v>
      </c>
      <c r="BM99" s="23" t="s">
        <v>314</v>
      </c>
    </row>
    <row r="100" spans="2:65" s="1" customFormat="1" ht="38.25" customHeight="1">
      <c r="B100" s="173"/>
      <c r="C100" s="174" t="s">
        <v>145</v>
      </c>
      <c r="D100" s="174" t="s">
        <v>140</v>
      </c>
      <c r="E100" s="175" t="s">
        <v>315</v>
      </c>
      <c r="F100" s="176" t="s">
        <v>316</v>
      </c>
      <c r="G100" s="177" t="s">
        <v>143</v>
      </c>
      <c r="H100" s="178">
        <v>87.78</v>
      </c>
      <c r="I100" s="179"/>
      <c r="J100" s="180">
        <f>ROUND(I100*H100,2)</f>
        <v>0</v>
      </c>
      <c r="K100" s="176" t="s">
        <v>144</v>
      </c>
      <c r="L100" s="40"/>
      <c r="M100" s="181" t="s">
        <v>5</v>
      </c>
      <c r="N100" s="182" t="s">
        <v>50</v>
      </c>
      <c r="O100" s="41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23" t="s">
        <v>145</v>
      </c>
      <c r="AT100" s="23" t="s">
        <v>140</v>
      </c>
      <c r="AU100" s="23" t="s">
        <v>88</v>
      </c>
      <c r="AY100" s="23" t="s">
        <v>138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24</v>
      </c>
      <c r="BK100" s="185">
        <f>ROUND(I100*H100,2)</f>
        <v>0</v>
      </c>
      <c r="BL100" s="23" t="s">
        <v>145</v>
      </c>
      <c r="BM100" s="23" t="s">
        <v>317</v>
      </c>
    </row>
    <row r="101" spans="2:65" s="1" customFormat="1" ht="38.25" customHeight="1">
      <c r="B101" s="173"/>
      <c r="C101" s="174" t="s">
        <v>159</v>
      </c>
      <c r="D101" s="174" t="s">
        <v>140</v>
      </c>
      <c r="E101" s="175" t="s">
        <v>318</v>
      </c>
      <c r="F101" s="176" t="s">
        <v>319</v>
      </c>
      <c r="G101" s="177" t="s">
        <v>143</v>
      </c>
      <c r="H101" s="178">
        <v>87.78</v>
      </c>
      <c r="I101" s="179"/>
      <c r="J101" s="180">
        <f>ROUND(I101*H101,2)</f>
        <v>0</v>
      </c>
      <c r="K101" s="176" t="s">
        <v>144</v>
      </c>
      <c r="L101" s="40"/>
      <c r="M101" s="181" t="s">
        <v>5</v>
      </c>
      <c r="N101" s="182" t="s">
        <v>50</v>
      </c>
      <c r="O101" s="41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3" t="s">
        <v>145</v>
      </c>
      <c r="AT101" s="23" t="s">
        <v>140</v>
      </c>
      <c r="AU101" s="23" t="s">
        <v>88</v>
      </c>
      <c r="AY101" s="23" t="s">
        <v>138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3" t="s">
        <v>24</v>
      </c>
      <c r="BK101" s="185">
        <f>ROUND(I101*H101,2)</f>
        <v>0</v>
      </c>
      <c r="BL101" s="23" t="s">
        <v>145</v>
      </c>
      <c r="BM101" s="23" t="s">
        <v>320</v>
      </c>
    </row>
    <row r="102" spans="2:65" s="1" customFormat="1" ht="38.25" customHeight="1">
      <c r="B102" s="173"/>
      <c r="C102" s="174" t="s">
        <v>163</v>
      </c>
      <c r="D102" s="174" t="s">
        <v>140</v>
      </c>
      <c r="E102" s="175" t="s">
        <v>321</v>
      </c>
      <c r="F102" s="176" t="s">
        <v>322</v>
      </c>
      <c r="G102" s="177" t="s">
        <v>143</v>
      </c>
      <c r="H102" s="178">
        <v>87.78</v>
      </c>
      <c r="I102" s="179"/>
      <c r="J102" s="180">
        <f>ROUND(I102*H102,2)</f>
        <v>0</v>
      </c>
      <c r="K102" s="176" t="s">
        <v>144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145</v>
      </c>
      <c r="AT102" s="23" t="s">
        <v>140</v>
      </c>
      <c r="AU102" s="23" t="s">
        <v>88</v>
      </c>
      <c r="AY102" s="23" t="s">
        <v>138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145</v>
      </c>
      <c r="BM102" s="23" t="s">
        <v>323</v>
      </c>
    </row>
    <row r="103" spans="2:65" s="11" customFormat="1">
      <c r="B103" s="186"/>
      <c r="D103" s="187" t="s">
        <v>147</v>
      </c>
      <c r="E103" s="188" t="s">
        <v>5</v>
      </c>
      <c r="F103" s="189" t="s">
        <v>324</v>
      </c>
      <c r="H103" s="190">
        <v>87.78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147</v>
      </c>
      <c r="AU103" s="195" t="s">
        <v>88</v>
      </c>
      <c r="AV103" s="11" t="s">
        <v>88</v>
      </c>
      <c r="AW103" s="11" t="s">
        <v>43</v>
      </c>
      <c r="AX103" s="11" t="s">
        <v>24</v>
      </c>
      <c r="AY103" s="195" t="s">
        <v>138</v>
      </c>
    </row>
    <row r="104" spans="2:65" s="1" customFormat="1" ht="38.25" customHeight="1">
      <c r="B104" s="173"/>
      <c r="C104" s="174" t="s">
        <v>168</v>
      </c>
      <c r="D104" s="174" t="s">
        <v>140</v>
      </c>
      <c r="E104" s="175" t="s">
        <v>325</v>
      </c>
      <c r="F104" s="176" t="s">
        <v>326</v>
      </c>
      <c r="G104" s="177" t="s">
        <v>143</v>
      </c>
      <c r="H104" s="178">
        <v>87.78</v>
      </c>
      <c r="I104" s="179"/>
      <c r="J104" s="180">
        <f>ROUND(I104*H104,2)</f>
        <v>0</v>
      </c>
      <c r="K104" s="176" t="s">
        <v>144</v>
      </c>
      <c r="L104" s="40"/>
      <c r="M104" s="181" t="s">
        <v>5</v>
      </c>
      <c r="N104" s="182" t="s">
        <v>50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145</v>
      </c>
      <c r="AT104" s="23" t="s">
        <v>140</v>
      </c>
      <c r="AU104" s="23" t="s">
        <v>88</v>
      </c>
      <c r="AY104" s="23" t="s">
        <v>138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24</v>
      </c>
      <c r="BK104" s="185">
        <f>ROUND(I104*H104,2)</f>
        <v>0</v>
      </c>
      <c r="BL104" s="23" t="s">
        <v>145</v>
      </c>
      <c r="BM104" s="23" t="s">
        <v>327</v>
      </c>
    </row>
    <row r="105" spans="2:65" s="1" customFormat="1" ht="38.25" customHeight="1">
      <c r="B105" s="173"/>
      <c r="C105" s="174" t="s">
        <v>172</v>
      </c>
      <c r="D105" s="174" t="s">
        <v>140</v>
      </c>
      <c r="E105" s="175" t="s">
        <v>328</v>
      </c>
      <c r="F105" s="176" t="s">
        <v>329</v>
      </c>
      <c r="G105" s="177" t="s">
        <v>143</v>
      </c>
      <c r="H105" s="178">
        <v>4.84</v>
      </c>
      <c r="I105" s="179"/>
      <c r="J105" s="180">
        <f>ROUND(I105*H105,2)</f>
        <v>0</v>
      </c>
      <c r="K105" s="176" t="s">
        <v>144</v>
      </c>
      <c r="L105" s="40"/>
      <c r="M105" s="181" t="s">
        <v>5</v>
      </c>
      <c r="N105" s="182" t="s">
        <v>50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145</v>
      </c>
      <c r="AT105" s="23" t="s">
        <v>140</v>
      </c>
      <c r="AU105" s="23" t="s">
        <v>88</v>
      </c>
      <c r="AY105" s="23" t="s">
        <v>138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145</v>
      </c>
      <c r="BM105" s="23" t="s">
        <v>330</v>
      </c>
    </row>
    <row r="106" spans="2:65" s="11" customFormat="1">
      <c r="B106" s="186"/>
      <c r="D106" s="187" t="s">
        <v>147</v>
      </c>
      <c r="E106" s="188" t="s">
        <v>5</v>
      </c>
      <c r="F106" s="189" t="s">
        <v>331</v>
      </c>
      <c r="H106" s="190">
        <v>4.84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5" t="s">
        <v>147</v>
      </c>
      <c r="AU106" s="195" t="s">
        <v>88</v>
      </c>
      <c r="AV106" s="11" t="s">
        <v>88</v>
      </c>
      <c r="AW106" s="11" t="s">
        <v>43</v>
      </c>
      <c r="AX106" s="11" t="s">
        <v>24</v>
      </c>
      <c r="AY106" s="195" t="s">
        <v>138</v>
      </c>
    </row>
    <row r="107" spans="2:65" s="1" customFormat="1" ht="38.25" customHeight="1">
      <c r="B107" s="173"/>
      <c r="C107" s="174" t="s">
        <v>176</v>
      </c>
      <c r="D107" s="174" t="s">
        <v>140</v>
      </c>
      <c r="E107" s="175" t="s">
        <v>173</v>
      </c>
      <c r="F107" s="176" t="s">
        <v>174</v>
      </c>
      <c r="G107" s="177" t="s">
        <v>143</v>
      </c>
      <c r="H107" s="178">
        <v>175.56</v>
      </c>
      <c r="I107" s="179"/>
      <c r="J107" s="180">
        <f>ROUND(I107*H107,2)</f>
        <v>0</v>
      </c>
      <c r="K107" s="176" t="s">
        <v>144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145</v>
      </c>
      <c r="AT107" s="23" t="s">
        <v>140</v>
      </c>
      <c r="AU107" s="23" t="s">
        <v>88</v>
      </c>
      <c r="AY107" s="23" t="s">
        <v>138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145</v>
      </c>
      <c r="BM107" s="23" t="s">
        <v>332</v>
      </c>
    </row>
    <row r="108" spans="2:65" s="1" customFormat="1" ht="38.25" customHeight="1">
      <c r="B108" s="173"/>
      <c r="C108" s="174" t="s">
        <v>29</v>
      </c>
      <c r="D108" s="174" t="s">
        <v>140</v>
      </c>
      <c r="E108" s="175" t="s">
        <v>177</v>
      </c>
      <c r="F108" s="176" t="s">
        <v>178</v>
      </c>
      <c r="G108" s="177" t="s">
        <v>143</v>
      </c>
      <c r="H108" s="178">
        <v>1356.56</v>
      </c>
      <c r="I108" s="179"/>
      <c r="J108" s="180">
        <f>ROUND(I108*H108,2)</f>
        <v>0</v>
      </c>
      <c r="K108" s="176" t="s">
        <v>144</v>
      </c>
      <c r="L108" s="40"/>
      <c r="M108" s="181" t="s">
        <v>5</v>
      </c>
      <c r="N108" s="182" t="s">
        <v>50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145</v>
      </c>
      <c r="AT108" s="23" t="s">
        <v>140</v>
      </c>
      <c r="AU108" s="23" t="s">
        <v>88</v>
      </c>
      <c r="AY108" s="23" t="s">
        <v>138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24</v>
      </c>
      <c r="BK108" s="185">
        <f>ROUND(I108*H108,2)</f>
        <v>0</v>
      </c>
      <c r="BL108" s="23" t="s">
        <v>145</v>
      </c>
      <c r="BM108" s="23" t="s">
        <v>333</v>
      </c>
    </row>
    <row r="109" spans="2:65" s="11" customFormat="1">
      <c r="B109" s="186"/>
      <c r="D109" s="187" t="s">
        <v>147</v>
      </c>
      <c r="E109" s="188" t="s">
        <v>5</v>
      </c>
      <c r="F109" s="189" t="s">
        <v>334</v>
      </c>
      <c r="H109" s="190">
        <v>1356.56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5" t="s">
        <v>147</v>
      </c>
      <c r="AU109" s="195" t="s">
        <v>88</v>
      </c>
      <c r="AV109" s="11" t="s">
        <v>88</v>
      </c>
      <c r="AW109" s="11" t="s">
        <v>43</v>
      </c>
      <c r="AX109" s="11" t="s">
        <v>24</v>
      </c>
      <c r="AY109" s="195" t="s">
        <v>138</v>
      </c>
    </row>
    <row r="110" spans="2:65" s="1" customFormat="1" ht="25.5" customHeight="1">
      <c r="B110" s="173"/>
      <c r="C110" s="174" t="s">
        <v>183</v>
      </c>
      <c r="D110" s="174" t="s">
        <v>140</v>
      </c>
      <c r="E110" s="175" t="s">
        <v>335</v>
      </c>
      <c r="F110" s="176" t="s">
        <v>336</v>
      </c>
      <c r="G110" s="177" t="s">
        <v>143</v>
      </c>
      <c r="H110" s="178">
        <v>245</v>
      </c>
      <c r="I110" s="179"/>
      <c r="J110" s="180">
        <f>ROUND(I110*H110,2)</f>
        <v>0</v>
      </c>
      <c r="K110" s="176" t="s">
        <v>144</v>
      </c>
      <c r="L110" s="40"/>
      <c r="M110" s="181" t="s">
        <v>5</v>
      </c>
      <c r="N110" s="182" t="s">
        <v>50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3" t="s">
        <v>145</v>
      </c>
      <c r="AT110" s="23" t="s">
        <v>140</v>
      </c>
      <c r="AU110" s="23" t="s">
        <v>88</v>
      </c>
      <c r="AY110" s="23" t="s">
        <v>138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145</v>
      </c>
      <c r="BM110" s="23" t="s">
        <v>337</v>
      </c>
    </row>
    <row r="111" spans="2:65" s="1" customFormat="1" ht="51" customHeight="1">
      <c r="B111" s="173"/>
      <c r="C111" s="174" t="s">
        <v>188</v>
      </c>
      <c r="D111" s="174" t="s">
        <v>140</v>
      </c>
      <c r="E111" s="175" t="s">
        <v>338</v>
      </c>
      <c r="F111" s="176" t="s">
        <v>339</v>
      </c>
      <c r="G111" s="177" t="s">
        <v>143</v>
      </c>
      <c r="H111" s="178">
        <v>620</v>
      </c>
      <c r="I111" s="179"/>
      <c r="J111" s="180">
        <f>ROUND(I111*H111,2)</f>
        <v>0</v>
      </c>
      <c r="K111" s="176" t="s">
        <v>144</v>
      </c>
      <c r="L111" s="40"/>
      <c r="M111" s="181" t="s">
        <v>5</v>
      </c>
      <c r="N111" s="182" t="s">
        <v>50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145</v>
      </c>
      <c r="AT111" s="23" t="s">
        <v>140</v>
      </c>
      <c r="AU111" s="23" t="s">
        <v>88</v>
      </c>
      <c r="AY111" s="23" t="s">
        <v>138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24</v>
      </c>
      <c r="BK111" s="185">
        <f>ROUND(I111*H111,2)</f>
        <v>0</v>
      </c>
      <c r="BL111" s="23" t="s">
        <v>145</v>
      </c>
      <c r="BM111" s="23" t="s">
        <v>340</v>
      </c>
    </row>
    <row r="112" spans="2:65" s="1" customFormat="1" ht="16.5" customHeight="1">
      <c r="B112" s="173"/>
      <c r="C112" s="174" t="s">
        <v>192</v>
      </c>
      <c r="D112" s="174" t="s">
        <v>140</v>
      </c>
      <c r="E112" s="175" t="s">
        <v>180</v>
      </c>
      <c r="F112" s="176" t="s">
        <v>181</v>
      </c>
      <c r="G112" s="177" t="s">
        <v>143</v>
      </c>
      <c r="H112" s="178">
        <v>491.56</v>
      </c>
      <c r="I112" s="179"/>
      <c r="J112" s="180">
        <f>ROUND(I112*H112,2)</f>
        <v>0</v>
      </c>
      <c r="K112" s="176" t="s">
        <v>144</v>
      </c>
      <c r="L112" s="40"/>
      <c r="M112" s="181" t="s">
        <v>5</v>
      </c>
      <c r="N112" s="182" t="s">
        <v>50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145</v>
      </c>
      <c r="AT112" s="23" t="s">
        <v>140</v>
      </c>
      <c r="AU112" s="23" t="s">
        <v>88</v>
      </c>
      <c r="AY112" s="23" t="s">
        <v>138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145</v>
      </c>
      <c r="BM112" s="23" t="s">
        <v>341</v>
      </c>
    </row>
    <row r="113" spans="2:65" s="11" customFormat="1">
      <c r="B113" s="186"/>
      <c r="D113" s="187" t="s">
        <v>147</v>
      </c>
      <c r="E113" s="188" t="s">
        <v>5</v>
      </c>
      <c r="F113" s="189" t="s">
        <v>342</v>
      </c>
      <c r="H113" s="190">
        <v>491.56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147</v>
      </c>
      <c r="AU113" s="195" t="s">
        <v>88</v>
      </c>
      <c r="AV113" s="11" t="s">
        <v>88</v>
      </c>
      <c r="AW113" s="11" t="s">
        <v>43</v>
      </c>
      <c r="AX113" s="11" t="s">
        <v>24</v>
      </c>
      <c r="AY113" s="195" t="s">
        <v>138</v>
      </c>
    </row>
    <row r="114" spans="2:65" s="1" customFormat="1" ht="25.5" customHeight="1">
      <c r="B114" s="173"/>
      <c r="C114" s="174" t="s">
        <v>200</v>
      </c>
      <c r="D114" s="174" t="s">
        <v>140</v>
      </c>
      <c r="E114" s="175" t="s">
        <v>184</v>
      </c>
      <c r="F114" s="176" t="s">
        <v>185</v>
      </c>
      <c r="G114" s="177" t="s">
        <v>143</v>
      </c>
      <c r="H114" s="178">
        <v>245</v>
      </c>
      <c r="I114" s="179"/>
      <c r="J114" s="180">
        <f>ROUND(I114*H114,2)</f>
        <v>0</v>
      </c>
      <c r="K114" s="176" t="s">
        <v>144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145</v>
      </c>
      <c r="AT114" s="23" t="s">
        <v>140</v>
      </c>
      <c r="AU114" s="23" t="s">
        <v>88</v>
      </c>
      <c r="AY114" s="23" t="s">
        <v>138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145</v>
      </c>
      <c r="BM114" s="23" t="s">
        <v>343</v>
      </c>
    </row>
    <row r="115" spans="2:65" s="1" customFormat="1" ht="25.5" customHeight="1">
      <c r="B115" s="173"/>
      <c r="C115" s="174" t="s">
        <v>11</v>
      </c>
      <c r="D115" s="174" t="s">
        <v>140</v>
      </c>
      <c r="E115" s="175" t="s">
        <v>344</v>
      </c>
      <c r="F115" s="176" t="s">
        <v>345</v>
      </c>
      <c r="G115" s="177" t="s">
        <v>166</v>
      </c>
      <c r="H115" s="178">
        <v>682</v>
      </c>
      <c r="I115" s="179"/>
      <c r="J115" s="180">
        <f>ROUND(I115*H115,2)</f>
        <v>0</v>
      </c>
      <c r="K115" s="176" t="s">
        <v>144</v>
      </c>
      <c r="L115" s="40"/>
      <c r="M115" s="181" t="s">
        <v>5</v>
      </c>
      <c r="N115" s="182" t="s">
        <v>50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3" t="s">
        <v>145</v>
      </c>
      <c r="AT115" s="23" t="s">
        <v>140</v>
      </c>
      <c r="AU115" s="23" t="s">
        <v>88</v>
      </c>
      <c r="AY115" s="23" t="s">
        <v>138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24</v>
      </c>
      <c r="BK115" s="185">
        <f>ROUND(I115*H115,2)</f>
        <v>0</v>
      </c>
      <c r="BL115" s="23" t="s">
        <v>145</v>
      </c>
      <c r="BM115" s="23" t="s">
        <v>346</v>
      </c>
    </row>
    <row r="116" spans="2:65" s="1" customFormat="1" ht="25.5" customHeight="1">
      <c r="B116" s="173"/>
      <c r="C116" s="174" t="s">
        <v>209</v>
      </c>
      <c r="D116" s="174" t="s">
        <v>140</v>
      </c>
      <c r="E116" s="175" t="s">
        <v>347</v>
      </c>
      <c r="F116" s="176" t="s">
        <v>348</v>
      </c>
      <c r="G116" s="177" t="s">
        <v>166</v>
      </c>
      <c r="H116" s="178">
        <v>682</v>
      </c>
      <c r="I116" s="179"/>
      <c r="J116" s="180">
        <f>ROUND(I116*H116,2)</f>
        <v>0</v>
      </c>
      <c r="K116" s="176" t="s">
        <v>144</v>
      </c>
      <c r="L116" s="40"/>
      <c r="M116" s="181" t="s">
        <v>5</v>
      </c>
      <c r="N116" s="182" t="s">
        <v>50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145</v>
      </c>
      <c r="AT116" s="23" t="s">
        <v>140</v>
      </c>
      <c r="AU116" s="23" t="s">
        <v>88</v>
      </c>
      <c r="AY116" s="23" t="s">
        <v>138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24</v>
      </c>
      <c r="BK116" s="185">
        <f>ROUND(I116*H116,2)</f>
        <v>0</v>
      </c>
      <c r="BL116" s="23" t="s">
        <v>145</v>
      </c>
      <c r="BM116" s="23" t="s">
        <v>349</v>
      </c>
    </row>
    <row r="117" spans="2:65" s="1" customFormat="1" ht="16.5" customHeight="1">
      <c r="B117" s="173"/>
      <c r="C117" s="196" t="s">
        <v>213</v>
      </c>
      <c r="D117" s="196" t="s">
        <v>193</v>
      </c>
      <c r="E117" s="197" t="s">
        <v>350</v>
      </c>
      <c r="F117" s="198" t="s">
        <v>351</v>
      </c>
      <c r="G117" s="199" t="s">
        <v>352</v>
      </c>
      <c r="H117" s="200">
        <v>10.23</v>
      </c>
      <c r="I117" s="201"/>
      <c r="J117" s="202">
        <f>ROUND(I117*H117,2)</f>
        <v>0</v>
      </c>
      <c r="K117" s="198" t="s">
        <v>144</v>
      </c>
      <c r="L117" s="203"/>
      <c r="M117" s="204" t="s">
        <v>5</v>
      </c>
      <c r="N117" s="205" t="s">
        <v>50</v>
      </c>
      <c r="O117" s="41"/>
      <c r="P117" s="183">
        <f>O117*H117</f>
        <v>0</v>
      </c>
      <c r="Q117" s="183">
        <v>1E-3</v>
      </c>
      <c r="R117" s="183">
        <f>Q117*H117</f>
        <v>1.0230000000000001E-2</v>
      </c>
      <c r="S117" s="183">
        <v>0</v>
      </c>
      <c r="T117" s="184">
        <f>S117*H117</f>
        <v>0</v>
      </c>
      <c r="AR117" s="23" t="s">
        <v>172</v>
      </c>
      <c r="AT117" s="23" t="s">
        <v>193</v>
      </c>
      <c r="AU117" s="23" t="s">
        <v>88</v>
      </c>
      <c r="AY117" s="23" t="s">
        <v>138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23" t="s">
        <v>24</v>
      </c>
      <c r="BK117" s="185">
        <f>ROUND(I117*H117,2)</f>
        <v>0</v>
      </c>
      <c r="BL117" s="23" t="s">
        <v>145</v>
      </c>
      <c r="BM117" s="23" t="s">
        <v>353</v>
      </c>
    </row>
    <row r="118" spans="2:65" s="11" customFormat="1">
      <c r="B118" s="186"/>
      <c r="D118" s="187" t="s">
        <v>147</v>
      </c>
      <c r="F118" s="189" t="s">
        <v>354</v>
      </c>
      <c r="H118" s="190">
        <v>10.23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147</v>
      </c>
      <c r="AU118" s="195" t="s">
        <v>88</v>
      </c>
      <c r="AV118" s="11" t="s">
        <v>88</v>
      </c>
      <c r="AW118" s="11" t="s">
        <v>6</v>
      </c>
      <c r="AX118" s="11" t="s">
        <v>24</v>
      </c>
      <c r="AY118" s="195" t="s">
        <v>138</v>
      </c>
    </row>
    <row r="119" spans="2:65" s="1" customFormat="1" ht="25.5" customHeight="1">
      <c r="B119" s="173"/>
      <c r="C119" s="174" t="s">
        <v>217</v>
      </c>
      <c r="D119" s="174" t="s">
        <v>140</v>
      </c>
      <c r="E119" s="175" t="s">
        <v>355</v>
      </c>
      <c r="F119" s="176" t="s">
        <v>356</v>
      </c>
      <c r="G119" s="177" t="s">
        <v>166</v>
      </c>
      <c r="H119" s="178">
        <v>2091.5</v>
      </c>
      <c r="I119" s="179"/>
      <c r="J119" s="180">
        <f>ROUND(I119*H119,2)</f>
        <v>0</v>
      </c>
      <c r="K119" s="176" t="s">
        <v>144</v>
      </c>
      <c r="L119" s="40"/>
      <c r="M119" s="181" t="s">
        <v>5</v>
      </c>
      <c r="N119" s="182" t="s">
        <v>50</v>
      </c>
      <c r="O119" s="41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AR119" s="23" t="s">
        <v>145</v>
      </c>
      <c r="AT119" s="23" t="s">
        <v>140</v>
      </c>
      <c r="AU119" s="23" t="s">
        <v>88</v>
      </c>
      <c r="AY119" s="23" t="s">
        <v>138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23" t="s">
        <v>24</v>
      </c>
      <c r="BK119" s="185">
        <f>ROUND(I119*H119,2)</f>
        <v>0</v>
      </c>
      <c r="BL119" s="23" t="s">
        <v>145</v>
      </c>
      <c r="BM119" s="23" t="s">
        <v>357</v>
      </c>
    </row>
    <row r="120" spans="2:65" s="11" customFormat="1">
      <c r="B120" s="186"/>
      <c r="D120" s="206" t="s">
        <v>147</v>
      </c>
      <c r="E120" s="195" t="s">
        <v>5</v>
      </c>
      <c r="F120" s="207" t="s">
        <v>358</v>
      </c>
      <c r="H120" s="208">
        <v>2091.5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147</v>
      </c>
      <c r="AU120" s="195" t="s">
        <v>88</v>
      </c>
      <c r="AV120" s="11" t="s">
        <v>88</v>
      </c>
      <c r="AW120" s="11" t="s">
        <v>43</v>
      </c>
      <c r="AX120" s="11" t="s">
        <v>24</v>
      </c>
      <c r="AY120" s="195" t="s">
        <v>138</v>
      </c>
    </row>
    <row r="121" spans="2:65" s="10" customFormat="1" ht="29.85" customHeight="1">
      <c r="B121" s="159"/>
      <c r="D121" s="170" t="s">
        <v>78</v>
      </c>
      <c r="E121" s="171" t="s">
        <v>88</v>
      </c>
      <c r="F121" s="171" t="s">
        <v>359</v>
      </c>
      <c r="I121" s="162"/>
      <c r="J121" s="172">
        <f>BK121</f>
        <v>0</v>
      </c>
      <c r="L121" s="159"/>
      <c r="M121" s="164"/>
      <c r="N121" s="165"/>
      <c r="O121" s="165"/>
      <c r="P121" s="166">
        <f>SUM(P122:P138)</f>
        <v>0</v>
      </c>
      <c r="Q121" s="165"/>
      <c r="R121" s="166">
        <f>SUM(R122:R138)</f>
        <v>1440.5478224800001</v>
      </c>
      <c r="S121" s="165"/>
      <c r="T121" s="167">
        <f>SUM(T122:T138)</f>
        <v>0</v>
      </c>
      <c r="AR121" s="160" t="s">
        <v>24</v>
      </c>
      <c r="AT121" s="168" t="s">
        <v>78</v>
      </c>
      <c r="AU121" s="168" t="s">
        <v>24</v>
      </c>
      <c r="AY121" s="160" t="s">
        <v>138</v>
      </c>
      <c r="BK121" s="169">
        <f>SUM(BK122:BK138)</f>
        <v>0</v>
      </c>
    </row>
    <row r="122" spans="2:65" s="1" customFormat="1" ht="16.5" customHeight="1">
      <c r="B122" s="173"/>
      <c r="C122" s="320" t="s">
        <v>360</v>
      </c>
      <c r="D122" s="320" t="s">
        <v>140</v>
      </c>
      <c r="E122" s="175" t="s">
        <v>361</v>
      </c>
      <c r="F122" s="176" t="s">
        <v>362</v>
      </c>
      <c r="G122" s="177" t="s">
        <v>207</v>
      </c>
      <c r="H122" s="178">
        <v>62</v>
      </c>
      <c r="I122" s="179"/>
      <c r="J122" s="180">
        <f>ROUND(I122*H122,2)</f>
        <v>0</v>
      </c>
      <c r="K122" s="176" t="s">
        <v>144</v>
      </c>
      <c r="L122" s="40"/>
      <c r="M122" s="181" t="s">
        <v>5</v>
      </c>
      <c r="N122" s="182" t="s">
        <v>50</v>
      </c>
      <c r="O122" s="41"/>
      <c r="P122" s="183">
        <f>O122*H122</f>
        <v>0</v>
      </c>
      <c r="Q122" s="183">
        <v>2.2000000000000001E-4</v>
      </c>
      <c r="R122" s="183">
        <f>Q122*H122</f>
        <v>1.3640000000000001E-2</v>
      </c>
      <c r="S122" s="183">
        <v>0</v>
      </c>
      <c r="T122" s="184">
        <f>S122*H122</f>
        <v>0</v>
      </c>
      <c r="AR122" s="23" t="s">
        <v>145</v>
      </c>
      <c r="AT122" s="23" t="s">
        <v>140</v>
      </c>
      <c r="AU122" s="23" t="s">
        <v>88</v>
      </c>
      <c r="AY122" s="23" t="s">
        <v>138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3" t="s">
        <v>24</v>
      </c>
      <c r="BK122" s="185">
        <f>ROUND(I122*H122,2)</f>
        <v>0</v>
      </c>
      <c r="BL122" s="23" t="s">
        <v>145</v>
      </c>
      <c r="BM122" s="23" t="s">
        <v>363</v>
      </c>
    </row>
    <row r="123" spans="2:65" s="1" customFormat="1" ht="16.5" customHeight="1">
      <c r="B123" s="173"/>
      <c r="C123" s="174" t="s">
        <v>222</v>
      </c>
      <c r="D123" s="174" t="s">
        <v>140</v>
      </c>
      <c r="E123" s="175" t="s">
        <v>364</v>
      </c>
      <c r="F123" s="176" t="s">
        <v>365</v>
      </c>
      <c r="G123" s="177" t="s">
        <v>143</v>
      </c>
      <c r="H123" s="178">
        <v>1.1000000000000001</v>
      </c>
      <c r="I123" s="179"/>
      <c r="J123" s="180">
        <f>ROUND(I123*H123,2)</f>
        <v>0</v>
      </c>
      <c r="K123" s="176" t="s">
        <v>144</v>
      </c>
      <c r="L123" s="40"/>
      <c r="M123" s="181" t="s">
        <v>5</v>
      </c>
      <c r="N123" s="182" t="s">
        <v>50</v>
      </c>
      <c r="O123" s="41"/>
      <c r="P123" s="183">
        <f>O123*H123</f>
        <v>0</v>
      </c>
      <c r="Q123" s="183">
        <v>2.16</v>
      </c>
      <c r="R123" s="183">
        <f>Q123*H123</f>
        <v>2.3760000000000003</v>
      </c>
      <c r="S123" s="183">
        <v>0</v>
      </c>
      <c r="T123" s="184">
        <f>S123*H123</f>
        <v>0</v>
      </c>
      <c r="AR123" s="23" t="s">
        <v>145</v>
      </c>
      <c r="AT123" s="23" t="s">
        <v>140</v>
      </c>
      <c r="AU123" s="23" t="s">
        <v>88</v>
      </c>
      <c r="AY123" s="23" t="s">
        <v>138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3" t="s">
        <v>24</v>
      </c>
      <c r="BK123" s="185">
        <f>ROUND(I123*H123,2)</f>
        <v>0</v>
      </c>
      <c r="BL123" s="23" t="s">
        <v>145</v>
      </c>
      <c r="BM123" s="23" t="s">
        <v>366</v>
      </c>
    </row>
    <row r="124" spans="2:65" s="1" customFormat="1" ht="25.5" customHeight="1">
      <c r="B124" s="173"/>
      <c r="C124" s="174" t="s">
        <v>226</v>
      </c>
      <c r="D124" s="174" t="s">
        <v>140</v>
      </c>
      <c r="E124" s="175" t="s">
        <v>367</v>
      </c>
      <c r="F124" s="176" t="s">
        <v>368</v>
      </c>
      <c r="G124" s="177" t="s">
        <v>143</v>
      </c>
      <c r="H124" s="178">
        <v>270.82100000000003</v>
      </c>
      <c r="I124" s="179"/>
      <c r="J124" s="180">
        <f>ROUND(I124*H124,2)</f>
        <v>0</v>
      </c>
      <c r="K124" s="176" t="s">
        <v>144</v>
      </c>
      <c r="L124" s="40"/>
      <c r="M124" s="181" t="s">
        <v>5</v>
      </c>
      <c r="N124" s="182" t="s">
        <v>50</v>
      </c>
      <c r="O124" s="41"/>
      <c r="P124" s="183">
        <f>O124*H124</f>
        <v>0</v>
      </c>
      <c r="Q124" s="183">
        <v>2.16</v>
      </c>
      <c r="R124" s="183">
        <f>Q124*H124</f>
        <v>584.97336000000007</v>
      </c>
      <c r="S124" s="183">
        <v>0</v>
      </c>
      <c r="T124" s="184">
        <f>S124*H124</f>
        <v>0</v>
      </c>
      <c r="AR124" s="23" t="s">
        <v>145</v>
      </c>
      <c r="AT124" s="23" t="s">
        <v>140</v>
      </c>
      <c r="AU124" s="23" t="s">
        <v>88</v>
      </c>
      <c r="AY124" s="23" t="s">
        <v>138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24</v>
      </c>
      <c r="BK124" s="185">
        <f>ROUND(I124*H124,2)</f>
        <v>0</v>
      </c>
      <c r="BL124" s="23" t="s">
        <v>145</v>
      </c>
      <c r="BM124" s="23" t="s">
        <v>369</v>
      </c>
    </row>
    <row r="125" spans="2:65" s="11" customFormat="1">
      <c r="B125" s="186"/>
      <c r="D125" s="187" t="s">
        <v>147</v>
      </c>
      <c r="E125" s="188" t="s">
        <v>5</v>
      </c>
      <c r="F125" s="189" t="s">
        <v>370</v>
      </c>
      <c r="H125" s="190">
        <v>270.82100000000003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147</v>
      </c>
      <c r="AU125" s="195" t="s">
        <v>88</v>
      </c>
      <c r="AV125" s="11" t="s">
        <v>88</v>
      </c>
      <c r="AW125" s="11" t="s">
        <v>43</v>
      </c>
      <c r="AX125" s="11" t="s">
        <v>24</v>
      </c>
      <c r="AY125" s="195" t="s">
        <v>138</v>
      </c>
    </row>
    <row r="126" spans="2:65" s="1" customFormat="1" ht="25.5" customHeight="1">
      <c r="B126" s="173"/>
      <c r="C126" s="174" t="s">
        <v>10</v>
      </c>
      <c r="D126" s="174" t="s">
        <v>140</v>
      </c>
      <c r="E126" s="175" t="s">
        <v>371</v>
      </c>
      <c r="F126" s="176" t="s">
        <v>372</v>
      </c>
      <c r="G126" s="177" t="s">
        <v>143</v>
      </c>
      <c r="H126" s="178">
        <v>22.36</v>
      </c>
      <c r="I126" s="179"/>
      <c r="J126" s="180">
        <f>ROUND(I126*H126,2)</f>
        <v>0</v>
      </c>
      <c r="K126" s="176" t="s">
        <v>144</v>
      </c>
      <c r="L126" s="40"/>
      <c r="M126" s="181" t="s">
        <v>5</v>
      </c>
      <c r="N126" s="182" t="s">
        <v>50</v>
      </c>
      <c r="O126" s="41"/>
      <c r="P126" s="183">
        <f>O126*H126</f>
        <v>0</v>
      </c>
      <c r="Q126" s="183">
        <v>1.98</v>
      </c>
      <c r="R126" s="183">
        <f>Q126*H126</f>
        <v>44.272799999999997</v>
      </c>
      <c r="S126" s="183">
        <v>0</v>
      </c>
      <c r="T126" s="184">
        <f>S126*H126</f>
        <v>0</v>
      </c>
      <c r="AR126" s="23" t="s">
        <v>145</v>
      </c>
      <c r="AT126" s="23" t="s">
        <v>140</v>
      </c>
      <c r="AU126" s="23" t="s">
        <v>88</v>
      </c>
      <c r="AY126" s="23" t="s">
        <v>138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23" t="s">
        <v>24</v>
      </c>
      <c r="BK126" s="185">
        <f>ROUND(I126*H126,2)</f>
        <v>0</v>
      </c>
      <c r="BL126" s="23" t="s">
        <v>145</v>
      </c>
      <c r="BM126" s="23" t="s">
        <v>373</v>
      </c>
    </row>
    <row r="127" spans="2:65" s="11" customFormat="1">
      <c r="B127" s="186"/>
      <c r="D127" s="187" t="s">
        <v>147</v>
      </c>
      <c r="E127" s="188" t="s">
        <v>5</v>
      </c>
      <c r="F127" s="189" t="s">
        <v>374</v>
      </c>
      <c r="H127" s="190">
        <v>22.36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95" t="s">
        <v>147</v>
      </c>
      <c r="AU127" s="195" t="s">
        <v>88</v>
      </c>
      <c r="AV127" s="11" t="s">
        <v>88</v>
      </c>
      <c r="AW127" s="11" t="s">
        <v>43</v>
      </c>
      <c r="AX127" s="11" t="s">
        <v>24</v>
      </c>
      <c r="AY127" s="195" t="s">
        <v>138</v>
      </c>
    </row>
    <row r="128" spans="2:65" s="1" customFormat="1" ht="25.5" customHeight="1">
      <c r="B128" s="173"/>
      <c r="C128" s="174" t="s">
        <v>233</v>
      </c>
      <c r="D128" s="174" t="s">
        <v>140</v>
      </c>
      <c r="E128" s="175" t="s">
        <v>375</v>
      </c>
      <c r="F128" s="176" t="s">
        <v>376</v>
      </c>
      <c r="G128" s="177" t="s">
        <v>143</v>
      </c>
      <c r="H128" s="178">
        <v>180.548</v>
      </c>
      <c r="I128" s="179"/>
      <c r="J128" s="180">
        <f>ROUND(I128*H128,2)</f>
        <v>0</v>
      </c>
      <c r="K128" s="176" t="s">
        <v>144</v>
      </c>
      <c r="L128" s="40"/>
      <c r="M128" s="181" t="s">
        <v>5</v>
      </c>
      <c r="N128" s="182" t="s">
        <v>50</v>
      </c>
      <c r="O128" s="41"/>
      <c r="P128" s="183">
        <f>O128*H128</f>
        <v>0</v>
      </c>
      <c r="Q128" s="183">
        <v>2.2563399999999998</v>
      </c>
      <c r="R128" s="183">
        <f>Q128*H128</f>
        <v>407.37767431999998</v>
      </c>
      <c r="S128" s="183">
        <v>0</v>
      </c>
      <c r="T128" s="184">
        <f>S128*H128</f>
        <v>0</v>
      </c>
      <c r="AR128" s="23" t="s">
        <v>145</v>
      </c>
      <c r="AT128" s="23" t="s">
        <v>140</v>
      </c>
      <c r="AU128" s="23" t="s">
        <v>88</v>
      </c>
      <c r="AY128" s="23" t="s">
        <v>138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24</v>
      </c>
      <c r="BK128" s="185">
        <f>ROUND(I128*H128,2)</f>
        <v>0</v>
      </c>
      <c r="BL128" s="23" t="s">
        <v>145</v>
      </c>
      <c r="BM128" s="23" t="s">
        <v>377</v>
      </c>
    </row>
    <row r="129" spans="2:65" s="1" customFormat="1" ht="25.5" customHeight="1">
      <c r="B129" s="173"/>
      <c r="C129" s="174" t="s">
        <v>237</v>
      </c>
      <c r="D129" s="174" t="s">
        <v>140</v>
      </c>
      <c r="E129" s="175" t="s">
        <v>378</v>
      </c>
      <c r="F129" s="176" t="s">
        <v>379</v>
      </c>
      <c r="G129" s="177" t="s">
        <v>143</v>
      </c>
      <c r="H129" s="178">
        <v>101.52</v>
      </c>
      <c r="I129" s="179"/>
      <c r="J129" s="180">
        <f>ROUND(I129*H129,2)</f>
        <v>0</v>
      </c>
      <c r="K129" s="176" t="s">
        <v>144</v>
      </c>
      <c r="L129" s="40"/>
      <c r="M129" s="181" t="s">
        <v>5</v>
      </c>
      <c r="N129" s="182" t="s">
        <v>50</v>
      </c>
      <c r="O129" s="41"/>
      <c r="P129" s="183">
        <f>O129*H129</f>
        <v>0</v>
      </c>
      <c r="Q129" s="183">
        <v>2.2563399999999998</v>
      </c>
      <c r="R129" s="183">
        <f>Q129*H129</f>
        <v>229.06363679999998</v>
      </c>
      <c r="S129" s="183">
        <v>0</v>
      </c>
      <c r="T129" s="184">
        <f>S129*H129</f>
        <v>0</v>
      </c>
      <c r="AR129" s="23" t="s">
        <v>145</v>
      </c>
      <c r="AT129" s="23" t="s">
        <v>140</v>
      </c>
      <c r="AU129" s="23" t="s">
        <v>88</v>
      </c>
      <c r="AY129" s="23" t="s">
        <v>138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24</v>
      </c>
      <c r="BK129" s="185">
        <f>ROUND(I129*H129,2)</f>
        <v>0</v>
      </c>
      <c r="BL129" s="23" t="s">
        <v>145</v>
      </c>
      <c r="BM129" s="23" t="s">
        <v>380</v>
      </c>
    </row>
    <row r="130" spans="2:65" s="11" customFormat="1">
      <c r="B130" s="186"/>
      <c r="D130" s="187" t="s">
        <v>147</v>
      </c>
      <c r="E130" s="188" t="s">
        <v>5</v>
      </c>
      <c r="F130" s="189" t="s">
        <v>381</v>
      </c>
      <c r="H130" s="190">
        <v>101.52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147</v>
      </c>
      <c r="AU130" s="195" t="s">
        <v>88</v>
      </c>
      <c r="AV130" s="11" t="s">
        <v>88</v>
      </c>
      <c r="AW130" s="11" t="s">
        <v>43</v>
      </c>
      <c r="AX130" s="11" t="s">
        <v>24</v>
      </c>
      <c r="AY130" s="195" t="s">
        <v>138</v>
      </c>
    </row>
    <row r="131" spans="2:65" s="1" customFormat="1" ht="16.5" customHeight="1">
      <c r="B131" s="173"/>
      <c r="C131" s="174" t="s">
        <v>241</v>
      </c>
      <c r="D131" s="174" t="s">
        <v>140</v>
      </c>
      <c r="E131" s="175" t="s">
        <v>382</v>
      </c>
      <c r="F131" s="176" t="s">
        <v>383</v>
      </c>
      <c r="G131" s="177" t="s">
        <v>196</v>
      </c>
      <c r="H131" s="178">
        <v>12.12</v>
      </c>
      <c r="I131" s="179"/>
      <c r="J131" s="180">
        <f>ROUND(I131*H131,2)</f>
        <v>0</v>
      </c>
      <c r="K131" s="176" t="s">
        <v>144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1.0601700000000001</v>
      </c>
      <c r="R131" s="183">
        <f>Q131*H131</f>
        <v>12.8492604</v>
      </c>
      <c r="S131" s="183">
        <v>0</v>
      </c>
      <c r="T131" s="184">
        <f>S131*H131</f>
        <v>0</v>
      </c>
      <c r="AR131" s="23" t="s">
        <v>145</v>
      </c>
      <c r="AT131" s="23" t="s">
        <v>140</v>
      </c>
      <c r="AU131" s="23" t="s">
        <v>88</v>
      </c>
      <c r="AY131" s="23" t="s">
        <v>138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145</v>
      </c>
      <c r="BM131" s="23" t="s">
        <v>384</v>
      </c>
    </row>
    <row r="132" spans="2:65" s="1" customFormat="1" ht="25.5" customHeight="1">
      <c r="B132" s="173"/>
      <c r="C132" s="174" t="s">
        <v>245</v>
      </c>
      <c r="D132" s="174" t="s">
        <v>140</v>
      </c>
      <c r="E132" s="175" t="s">
        <v>385</v>
      </c>
      <c r="F132" s="176" t="s">
        <v>386</v>
      </c>
      <c r="G132" s="177" t="s">
        <v>143</v>
      </c>
      <c r="H132" s="178">
        <v>61.8</v>
      </c>
      <c r="I132" s="179"/>
      <c r="J132" s="180">
        <f>ROUND(I132*H132,2)</f>
        <v>0</v>
      </c>
      <c r="K132" s="176" t="s">
        <v>144</v>
      </c>
      <c r="L132" s="40"/>
      <c r="M132" s="181" t="s">
        <v>5</v>
      </c>
      <c r="N132" s="182" t="s">
        <v>50</v>
      </c>
      <c r="O132" s="41"/>
      <c r="P132" s="183">
        <f>O132*H132</f>
        <v>0</v>
      </c>
      <c r="Q132" s="183">
        <v>2.45329</v>
      </c>
      <c r="R132" s="183">
        <f>Q132*H132</f>
        <v>151.61332199999998</v>
      </c>
      <c r="S132" s="183">
        <v>0</v>
      </c>
      <c r="T132" s="184">
        <f>S132*H132</f>
        <v>0</v>
      </c>
      <c r="AR132" s="23" t="s">
        <v>145</v>
      </c>
      <c r="AT132" s="23" t="s">
        <v>140</v>
      </c>
      <c r="AU132" s="23" t="s">
        <v>88</v>
      </c>
      <c r="AY132" s="23" t="s">
        <v>138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3" t="s">
        <v>24</v>
      </c>
      <c r="BK132" s="185">
        <f>ROUND(I132*H132,2)</f>
        <v>0</v>
      </c>
      <c r="BL132" s="23" t="s">
        <v>145</v>
      </c>
      <c r="BM132" s="23" t="s">
        <v>387</v>
      </c>
    </row>
    <row r="133" spans="2:65" s="1" customFormat="1" ht="38.25" customHeight="1">
      <c r="B133" s="173"/>
      <c r="C133" s="174" t="s">
        <v>249</v>
      </c>
      <c r="D133" s="174" t="s">
        <v>140</v>
      </c>
      <c r="E133" s="175" t="s">
        <v>388</v>
      </c>
      <c r="F133" s="176" t="s">
        <v>389</v>
      </c>
      <c r="G133" s="177" t="s">
        <v>166</v>
      </c>
      <c r="H133" s="178">
        <v>168</v>
      </c>
      <c r="I133" s="179"/>
      <c r="J133" s="180">
        <f>ROUND(I133*H133,2)</f>
        <v>0</v>
      </c>
      <c r="K133" s="176" t="s">
        <v>144</v>
      </c>
      <c r="L133" s="40"/>
      <c r="M133" s="181" t="s">
        <v>5</v>
      </c>
      <c r="N133" s="182" t="s">
        <v>50</v>
      </c>
      <c r="O133" s="41"/>
      <c r="P133" s="183">
        <f>O133*H133</f>
        <v>0</v>
      </c>
      <c r="Q133" s="183">
        <v>1.0300000000000001E-3</v>
      </c>
      <c r="R133" s="183">
        <f>Q133*H133</f>
        <v>0.17304000000000003</v>
      </c>
      <c r="S133" s="183">
        <v>0</v>
      </c>
      <c r="T133" s="184">
        <f>S133*H133</f>
        <v>0</v>
      </c>
      <c r="AR133" s="23" t="s">
        <v>145</v>
      </c>
      <c r="AT133" s="23" t="s">
        <v>140</v>
      </c>
      <c r="AU133" s="23" t="s">
        <v>88</v>
      </c>
      <c r="AY133" s="23" t="s">
        <v>138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24</v>
      </c>
      <c r="BK133" s="185">
        <f>ROUND(I133*H133,2)</f>
        <v>0</v>
      </c>
      <c r="BL133" s="23" t="s">
        <v>145</v>
      </c>
      <c r="BM133" s="23" t="s">
        <v>390</v>
      </c>
    </row>
    <row r="134" spans="2:65" s="1" customFormat="1" ht="38.25" customHeight="1">
      <c r="B134" s="173"/>
      <c r="C134" s="174" t="s">
        <v>253</v>
      </c>
      <c r="D134" s="174" t="s">
        <v>140</v>
      </c>
      <c r="E134" s="175" t="s">
        <v>391</v>
      </c>
      <c r="F134" s="176" t="s">
        <v>392</v>
      </c>
      <c r="G134" s="177" t="s">
        <v>166</v>
      </c>
      <c r="H134" s="178">
        <v>168</v>
      </c>
      <c r="I134" s="179"/>
      <c r="J134" s="180">
        <f>ROUND(I134*H134,2)</f>
        <v>0</v>
      </c>
      <c r="K134" s="176" t="s">
        <v>144</v>
      </c>
      <c r="L134" s="40"/>
      <c r="M134" s="181" t="s">
        <v>5</v>
      </c>
      <c r="N134" s="182" t="s">
        <v>50</v>
      </c>
      <c r="O134" s="41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AR134" s="23" t="s">
        <v>145</v>
      </c>
      <c r="AT134" s="23" t="s">
        <v>140</v>
      </c>
      <c r="AU134" s="23" t="s">
        <v>88</v>
      </c>
      <c r="AY134" s="23" t="s">
        <v>138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3" t="s">
        <v>24</v>
      </c>
      <c r="BK134" s="185">
        <f>ROUND(I134*H134,2)</f>
        <v>0</v>
      </c>
      <c r="BL134" s="23" t="s">
        <v>145</v>
      </c>
      <c r="BM134" s="23" t="s">
        <v>393</v>
      </c>
    </row>
    <row r="135" spans="2:65" s="1" customFormat="1" ht="16.5" customHeight="1">
      <c r="B135" s="173"/>
      <c r="C135" s="174" t="s">
        <v>257</v>
      </c>
      <c r="D135" s="174" t="s">
        <v>140</v>
      </c>
      <c r="E135" s="175" t="s">
        <v>394</v>
      </c>
      <c r="F135" s="176" t="s">
        <v>395</v>
      </c>
      <c r="G135" s="177" t="s">
        <v>196</v>
      </c>
      <c r="H135" s="178">
        <v>3.6</v>
      </c>
      <c r="I135" s="179"/>
      <c r="J135" s="180">
        <f>ROUND(I135*H135,2)</f>
        <v>0</v>
      </c>
      <c r="K135" s="176" t="s">
        <v>144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1.0601700000000001</v>
      </c>
      <c r="R135" s="183">
        <f>Q135*H135</f>
        <v>3.8166120000000001</v>
      </c>
      <c r="S135" s="183">
        <v>0</v>
      </c>
      <c r="T135" s="184">
        <f>S135*H135</f>
        <v>0</v>
      </c>
      <c r="AR135" s="23" t="s">
        <v>145</v>
      </c>
      <c r="AT135" s="23" t="s">
        <v>140</v>
      </c>
      <c r="AU135" s="23" t="s">
        <v>88</v>
      </c>
      <c r="AY135" s="23" t="s">
        <v>138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145</v>
      </c>
      <c r="BM135" s="23" t="s">
        <v>396</v>
      </c>
    </row>
    <row r="136" spans="2:65" s="11" customFormat="1">
      <c r="B136" s="186"/>
      <c r="D136" s="187" t="s">
        <v>147</v>
      </c>
      <c r="E136" s="188" t="s">
        <v>5</v>
      </c>
      <c r="F136" s="189" t="s">
        <v>397</v>
      </c>
      <c r="H136" s="190">
        <v>3.6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147</v>
      </c>
      <c r="AU136" s="195" t="s">
        <v>88</v>
      </c>
      <c r="AV136" s="11" t="s">
        <v>88</v>
      </c>
      <c r="AW136" s="11" t="s">
        <v>43</v>
      </c>
      <c r="AX136" s="11" t="s">
        <v>24</v>
      </c>
      <c r="AY136" s="195" t="s">
        <v>138</v>
      </c>
    </row>
    <row r="137" spans="2:65" s="1" customFormat="1" ht="16.5" customHeight="1">
      <c r="B137" s="173"/>
      <c r="C137" s="174" t="s">
        <v>261</v>
      </c>
      <c r="D137" s="174" t="s">
        <v>140</v>
      </c>
      <c r="E137" s="175" t="s">
        <v>398</v>
      </c>
      <c r="F137" s="176" t="s">
        <v>399</v>
      </c>
      <c r="G137" s="177" t="s">
        <v>196</v>
      </c>
      <c r="H137" s="178">
        <v>3.8159999999999998</v>
      </c>
      <c r="I137" s="179"/>
      <c r="J137" s="180">
        <f>ROUND(I137*H137,2)</f>
        <v>0</v>
      </c>
      <c r="K137" s="176" t="s">
        <v>144</v>
      </c>
      <c r="L137" s="40"/>
      <c r="M137" s="181" t="s">
        <v>5</v>
      </c>
      <c r="N137" s="182" t="s">
        <v>50</v>
      </c>
      <c r="O137" s="41"/>
      <c r="P137" s="183">
        <f>O137*H137</f>
        <v>0</v>
      </c>
      <c r="Q137" s="183">
        <v>1.0530600000000001</v>
      </c>
      <c r="R137" s="183">
        <f>Q137*H137</f>
        <v>4.0184769600000001</v>
      </c>
      <c r="S137" s="183">
        <v>0</v>
      </c>
      <c r="T137" s="184">
        <f>S137*H137</f>
        <v>0</v>
      </c>
      <c r="AR137" s="23" t="s">
        <v>145</v>
      </c>
      <c r="AT137" s="23" t="s">
        <v>140</v>
      </c>
      <c r="AU137" s="23" t="s">
        <v>88</v>
      </c>
      <c r="AY137" s="23" t="s">
        <v>138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24</v>
      </c>
      <c r="BK137" s="185">
        <f>ROUND(I137*H137,2)</f>
        <v>0</v>
      </c>
      <c r="BL137" s="23" t="s">
        <v>145</v>
      </c>
      <c r="BM137" s="23" t="s">
        <v>400</v>
      </c>
    </row>
    <row r="138" spans="2:65" s="11" customFormat="1">
      <c r="B138" s="186"/>
      <c r="D138" s="206" t="s">
        <v>147</v>
      </c>
      <c r="E138" s="195" t="s">
        <v>5</v>
      </c>
      <c r="F138" s="207" t="s">
        <v>401</v>
      </c>
      <c r="H138" s="208">
        <v>3.8159999999999998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147</v>
      </c>
      <c r="AU138" s="195" t="s">
        <v>88</v>
      </c>
      <c r="AV138" s="11" t="s">
        <v>88</v>
      </c>
      <c r="AW138" s="11" t="s">
        <v>43</v>
      </c>
      <c r="AX138" s="11" t="s">
        <v>24</v>
      </c>
      <c r="AY138" s="195" t="s">
        <v>138</v>
      </c>
    </row>
    <row r="139" spans="2:65" s="10" customFormat="1" ht="29.85" customHeight="1">
      <c r="B139" s="159"/>
      <c r="D139" s="170" t="s">
        <v>78</v>
      </c>
      <c r="E139" s="171" t="s">
        <v>152</v>
      </c>
      <c r="F139" s="171" t="s">
        <v>402</v>
      </c>
      <c r="I139" s="162"/>
      <c r="J139" s="172">
        <f>BK139</f>
        <v>0</v>
      </c>
      <c r="L139" s="159"/>
      <c r="M139" s="164"/>
      <c r="N139" s="165"/>
      <c r="O139" s="165"/>
      <c r="P139" s="166">
        <f>SUM(P140:P160)</f>
        <v>0</v>
      </c>
      <c r="Q139" s="165"/>
      <c r="R139" s="166">
        <f>SUM(R140:R160)</f>
        <v>423.76537574000008</v>
      </c>
      <c r="S139" s="165"/>
      <c r="T139" s="167">
        <f>SUM(T140:T160)</f>
        <v>0</v>
      </c>
      <c r="AR139" s="160" t="s">
        <v>24</v>
      </c>
      <c r="AT139" s="168" t="s">
        <v>78</v>
      </c>
      <c r="AU139" s="168" t="s">
        <v>24</v>
      </c>
      <c r="AY139" s="160" t="s">
        <v>138</v>
      </c>
      <c r="BK139" s="169">
        <f>SUM(BK140:BK160)</f>
        <v>0</v>
      </c>
    </row>
    <row r="140" spans="2:65" s="1" customFormat="1" ht="25.5" customHeight="1">
      <c r="B140" s="173"/>
      <c r="C140" s="174" t="s">
        <v>265</v>
      </c>
      <c r="D140" s="174" t="s">
        <v>140</v>
      </c>
      <c r="E140" s="175" t="s">
        <v>403</v>
      </c>
      <c r="F140" s="176" t="s">
        <v>404</v>
      </c>
      <c r="G140" s="177" t="s">
        <v>143</v>
      </c>
      <c r="H140" s="178">
        <v>1.1000000000000001</v>
      </c>
      <c r="I140" s="179"/>
      <c r="J140" s="180">
        <f>ROUND(I140*H140,2)</f>
        <v>0</v>
      </c>
      <c r="K140" s="176" t="s">
        <v>144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2.45329</v>
      </c>
      <c r="R140" s="183">
        <f>Q140*H140</f>
        <v>2.6986190000000003</v>
      </c>
      <c r="S140" s="183">
        <v>0</v>
      </c>
      <c r="T140" s="184">
        <f>S140*H140</f>
        <v>0</v>
      </c>
      <c r="AR140" s="23" t="s">
        <v>145</v>
      </c>
      <c r="AT140" s="23" t="s">
        <v>140</v>
      </c>
      <c r="AU140" s="23" t="s">
        <v>88</v>
      </c>
      <c r="AY140" s="23" t="s">
        <v>138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145</v>
      </c>
      <c r="BM140" s="23" t="s">
        <v>405</v>
      </c>
    </row>
    <row r="141" spans="2:65" s="1" customFormat="1" ht="25.5" customHeight="1">
      <c r="B141" s="173"/>
      <c r="C141" s="174" t="s">
        <v>269</v>
      </c>
      <c r="D141" s="174" t="s">
        <v>140</v>
      </c>
      <c r="E141" s="175" t="s">
        <v>406</v>
      </c>
      <c r="F141" s="176" t="s">
        <v>407</v>
      </c>
      <c r="G141" s="177" t="s">
        <v>143</v>
      </c>
      <c r="H141" s="178">
        <v>135.24600000000001</v>
      </c>
      <c r="I141" s="179"/>
      <c r="J141" s="180">
        <f>ROUND(I141*H141,2)</f>
        <v>0</v>
      </c>
      <c r="K141" s="176" t="s">
        <v>144</v>
      </c>
      <c r="L141" s="40"/>
      <c r="M141" s="181" t="s">
        <v>5</v>
      </c>
      <c r="N141" s="182" t="s">
        <v>50</v>
      </c>
      <c r="O141" s="41"/>
      <c r="P141" s="183">
        <f>O141*H141</f>
        <v>0</v>
      </c>
      <c r="Q141" s="183">
        <v>2.45329</v>
      </c>
      <c r="R141" s="183">
        <f>Q141*H141</f>
        <v>331.79765934</v>
      </c>
      <c r="S141" s="183">
        <v>0</v>
      </c>
      <c r="T141" s="184">
        <f>S141*H141</f>
        <v>0</v>
      </c>
      <c r="AR141" s="23" t="s">
        <v>145</v>
      </c>
      <c r="AT141" s="23" t="s">
        <v>140</v>
      </c>
      <c r="AU141" s="23" t="s">
        <v>88</v>
      </c>
      <c r="AY141" s="23" t="s">
        <v>138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3" t="s">
        <v>24</v>
      </c>
      <c r="BK141" s="185">
        <f>ROUND(I141*H141,2)</f>
        <v>0</v>
      </c>
      <c r="BL141" s="23" t="s">
        <v>145</v>
      </c>
      <c r="BM141" s="23" t="s">
        <v>408</v>
      </c>
    </row>
    <row r="142" spans="2:65" s="1" customFormat="1" ht="51" customHeight="1">
      <c r="B142" s="173"/>
      <c r="C142" s="174" t="s">
        <v>273</v>
      </c>
      <c r="D142" s="174" t="s">
        <v>140</v>
      </c>
      <c r="E142" s="175" t="s">
        <v>409</v>
      </c>
      <c r="F142" s="176" t="s">
        <v>410</v>
      </c>
      <c r="G142" s="177" t="s">
        <v>166</v>
      </c>
      <c r="H142" s="178">
        <v>997.9</v>
      </c>
      <c r="I142" s="179"/>
      <c r="J142" s="180">
        <f>ROUND(I142*H142,2)</f>
        <v>0</v>
      </c>
      <c r="K142" s="176" t="s">
        <v>144</v>
      </c>
      <c r="L142" s="40"/>
      <c r="M142" s="181" t="s">
        <v>5</v>
      </c>
      <c r="N142" s="182" t="s">
        <v>50</v>
      </c>
      <c r="O142" s="41"/>
      <c r="P142" s="183">
        <f>O142*H142</f>
        <v>0</v>
      </c>
      <c r="Q142" s="183">
        <v>1.09E-3</v>
      </c>
      <c r="R142" s="183">
        <f>Q142*H142</f>
        <v>1.0877110000000001</v>
      </c>
      <c r="S142" s="183">
        <v>0</v>
      </c>
      <c r="T142" s="184">
        <f>S142*H142</f>
        <v>0</v>
      </c>
      <c r="AR142" s="23" t="s">
        <v>145</v>
      </c>
      <c r="AT142" s="23" t="s">
        <v>140</v>
      </c>
      <c r="AU142" s="23" t="s">
        <v>88</v>
      </c>
      <c r="AY142" s="23" t="s">
        <v>138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23" t="s">
        <v>24</v>
      </c>
      <c r="BK142" s="185">
        <f>ROUND(I142*H142,2)</f>
        <v>0</v>
      </c>
      <c r="BL142" s="23" t="s">
        <v>145</v>
      </c>
      <c r="BM142" s="23" t="s">
        <v>411</v>
      </c>
    </row>
    <row r="143" spans="2:65" s="1" customFormat="1" ht="51" customHeight="1">
      <c r="B143" s="173"/>
      <c r="C143" s="174" t="s">
        <v>277</v>
      </c>
      <c r="D143" s="174" t="s">
        <v>140</v>
      </c>
      <c r="E143" s="175" t="s">
        <v>412</v>
      </c>
      <c r="F143" s="176" t="s">
        <v>413</v>
      </c>
      <c r="G143" s="177" t="s">
        <v>166</v>
      </c>
      <c r="H143" s="178">
        <v>997.9</v>
      </c>
      <c r="I143" s="179"/>
      <c r="J143" s="180">
        <f>ROUND(I143*H143,2)</f>
        <v>0</v>
      </c>
      <c r="K143" s="176" t="s">
        <v>144</v>
      </c>
      <c r="L143" s="40"/>
      <c r="M143" s="181" t="s">
        <v>5</v>
      </c>
      <c r="N143" s="182" t="s">
        <v>50</v>
      </c>
      <c r="O143" s="41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AR143" s="23" t="s">
        <v>145</v>
      </c>
      <c r="AT143" s="23" t="s">
        <v>140</v>
      </c>
      <c r="AU143" s="23" t="s">
        <v>88</v>
      </c>
      <c r="AY143" s="23" t="s">
        <v>138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24</v>
      </c>
      <c r="BK143" s="185">
        <f>ROUND(I143*H143,2)</f>
        <v>0</v>
      </c>
      <c r="BL143" s="23" t="s">
        <v>145</v>
      </c>
      <c r="BM143" s="23" t="s">
        <v>414</v>
      </c>
    </row>
    <row r="144" spans="2:65" s="1" customFormat="1" ht="25.5" customHeight="1">
      <c r="B144" s="173"/>
      <c r="C144" s="174" t="s">
        <v>281</v>
      </c>
      <c r="D144" s="174" t="s">
        <v>140</v>
      </c>
      <c r="E144" s="175" t="s">
        <v>415</v>
      </c>
      <c r="F144" s="176" t="s">
        <v>416</v>
      </c>
      <c r="G144" s="177" t="s">
        <v>196</v>
      </c>
      <c r="H144" s="178">
        <v>9.6</v>
      </c>
      <c r="I144" s="179"/>
      <c r="J144" s="180">
        <f>ROUND(I144*H144,2)</f>
        <v>0</v>
      </c>
      <c r="K144" s="176" t="s">
        <v>144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1.04881</v>
      </c>
      <c r="R144" s="183">
        <f>Q144*H144</f>
        <v>10.068576</v>
      </c>
      <c r="S144" s="183">
        <v>0</v>
      </c>
      <c r="T144" s="184">
        <f>S144*H144</f>
        <v>0</v>
      </c>
      <c r="AR144" s="23" t="s">
        <v>145</v>
      </c>
      <c r="AT144" s="23" t="s">
        <v>140</v>
      </c>
      <c r="AU144" s="23" t="s">
        <v>88</v>
      </c>
      <c r="AY144" s="23" t="s">
        <v>138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145</v>
      </c>
      <c r="BM144" s="23" t="s">
        <v>417</v>
      </c>
    </row>
    <row r="145" spans="2:65" s="11" customFormat="1">
      <c r="B145" s="186"/>
      <c r="D145" s="187" t="s">
        <v>147</v>
      </c>
      <c r="E145" s="188" t="s">
        <v>5</v>
      </c>
      <c r="F145" s="189" t="s">
        <v>418</v>
      </c>
      <c r="H145" s="190">
        <v>9.6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5" t="s">
        <v>147</v>
      </c>
      <c r="AU145" s="195" t="s">
        <v>88</v>
      </c>
      <c r="AV145" s="11" t="s">
        <v>88</v>
      </c>
      <c r="AW145" s="11" t="s">
        <v>43</v>
      </c>
      <c r="AX145" s="11" t="s">
        <v>24</v>
      </c>
      <c r="AY145" s="195" t="s">
        <v>138</v>
      </c>
    </row>
    <row r="146" spans="2:65" s="1" customFormat="1" ht="25.5" customHeight="1">
      <c r="B146" s="173"/>
      <c r="C146" s="174" t="s">
        <v>289</v>
      </c>
      <c r="D146" s="174" t="s">
        <v>140</v>
      </c>
      <c r="E146" s="175" t="s">
        <v>419</v>
      </c>
      <c r="F146" s="176" t="s">
        <v>420</v>
      </c>
      <c r="G146" s="177" t="s">
        <v>196</v>
      </c>
      <c r="H146" s="178">
        <v>6.6360000000000001</v>
      </c>
      <c r="I146" s="179"/>
      <c r="J146" s="180">
        <f>ROUND(I146*H146,2)</f>
        <v>0</v>
      </c>
      <c r="K146" s="176" t="s">
        <v>144</v>
      </c>
      <c r="L146" s="40"/>
      <c r="M146" s="181" t="s">
        <v>5</v>
      </c>
      <c r="N146" s="182" t="s">
        <v>50</v>
      </c>
      <c r="O146" s="41"/>
      <c r="P146" s="183">
        <f>O146*H146</f>
        <v>0</v>
      </c>
      <c r="Q146" s="183">
        <v>1.0530600000000001</v>
      </c>
      <c r="R146" s="183">
        <f>Q146*H146</f>
        <v>6.988106160000001</v>
      </c>
      <c r="S146" s="183">
        <v>0</v>
      </c>
      <c r="T146" s="184">
        <f>S146*H146</f>
        <v>0</v>
      </c>
      <c r="AR146" s="23" t="s">
        <v>145</v>
      </c>
      <c r="AT146" s="23" t="s">
        <v>140</v>
      </c>
      <c r="AU146" s="23" t="s">
        <v>88</v>
      </c>
      <c r="AY146" s="23" t="s">
        <v>138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3" t="s">
        <v>24</v>
      </c>
      <c r="BK146" s="185">
        <f>ROUND(I146*H146,2)</f>
        <v>0</v>
      </c>
      <c r="BL146" s="23" t="s">
        <v>145</v>
      </c>
      <c r="BM146" s="23" t="s">
        <v>421</v>
      </c>
    </row>
    <row r="147" spans="2:65" s="11" customFormat="1">
      <c r="B147" s="186"/>
      <c r="D147" s="187" t="s">
        <v>147</v>
      </c>
      <c r="E147" s="188" t="s">
        <v>5</v>
      </c>
      <c r="F147" s="189" t="s">
        <v>422</v>
      </c>
      <c r="H147" s="190">
        <v>6.6360000000000001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95" t="s">
        <v>147</v>
      </c>
      <c r="AU147" s="195" t="s">
        <v>88</v>
      </c>
      <c r="AV147" s="11" t="s">
        <v>88</v>
      </c>
      <c r="AW147" s="11" t="s">
        <v>43</v>
      </c>
      <c r="AX147" s="11" t="s">
        <v>24</v>
      </c>
      <c r="AY147" s="195" t="s">
        <v>138</v>
      </c>
    </row>
    <row r="148" spans="2:65" s="1" customFormat="1" ht="76.5" customHeight="1">
      <c r="B148" s="173"/>
      <c r="C148" s="174" t="s">
        <v>423</v>
      </c>
      <c r="D148" s="174" t="s">
        <v>140</v>
      </c>
      <c r="E148" s="175" t="s">
        <v>424</v>
      </c>
      <c r="F148" s="176" t="s">
        <v>425</v>
      </c>
      <c r="G148" s="177" t="s">
        <v>207</v>
      </c>
      <c r="H148" s="178">
        <v>12</v>
      </c>
      <c r="I148" s="179"/>
      <c r="J148" s="180">
        <f t="shared" ref="J148:J153" si="0">ROUND(I148*H148,2)</f>
        <v>0</v>
      </c>
      <c r="K148" s="176" t="s">
        <v>144</v>
      </c>
      <c r="L148" s="40"/>
      <c r="M148" s="181" t="s">
        <v>5</v>
      </c>
      <c r="N148" s="182" t="s">
        <v>50</v>
      </c>
      <c r="O148" s="41"/>
      <c r="P148" s="183">
        <f t="shared" ref="P148:P153" si="1">O148*H148</f>
        <v>0</v>
      </c>
      <c r="Q148" s="183">
        <v>0</v>
      </c>
      <c r="R148" s="183">
        <f t="shared" ref="R148:R153" si="2">Q148*H148</f>
        <v>0</v>
      </c>
      <c r="S148" s="183">
        <v>0</v>
      </c>
      <c r="T148" s="184">
        <f t="shared" ref="T148:T153" si="3">S148*H148</f>
        <v>0</v>
      </c>
      <c r="AR148" s="23" t="s">
        <v>145</v>
      </c>
      <c r="AT148" s="23" t="s">
        <v>140</v>
      </c>
      <c r="AU148" s="23" t="s">
        <v>88</v>
      </c>
      <c r="AY148" s="23" t="s">
        <v>138</v>
      </c>
      <c r="BE148" s="185">
        <f t="shared" ref="BE148:BE153" si="4">IF(N148="základní",J148,0)</f>
        <v>0</v>
      </c>
      <c r="BF148" s="185">
        <f t="shared" ref="BF148:BF153" si="5">IF(N148="snížená",J148,0)</f>
        <v>0</v>
      </c>
      <c r="BG148" s="185">
        <f t="shared" ref="BG148:BG153" si="6">IF(N148="zákl. přenesená",J148,0)</f>
        <v>0</v>
      </c>
      <c r="BH148" s="185">
        <f t="shared" ref="BH148:BH153" si="7">IF(N148="sníž. přenesená",J148,0)</f>
        <v>0</v>
      </c>
      <c r="BI148" s="185">
        <f t="shared" ref="BI148:BI153" si="8">IF(N148="nulová",J148,0)</f>
        <v>0</v>
      </c>
      <c r="BJ148" s="23" t="s">
        <v>24</v>
      </c>
      <c r="BK148" s="185">
        <f t="shared" ref="BK148:BK153" si="9">ROUND(I148*H148,2)</f>
        <v>0</v>
      </c>
      <c r="BL148" s="23" t="s">
        <v>145</v>
      </c>
      <c r="BM148" s="23" t="s">
        <v>426</v>
      </c>
    </row>
    <row r="149" spans="2:65" s="1" customFormat="1" ht="16.5" customHeight="1">
      <c r="B149" s="173"/>
      <c r="C149" s="196" t="s">
        <v>427</v>
      </c>
      <c r="D149" s="196" t="s">
        <v>193</v>
      </c>
      <c r="E149" s="197" t="s">
        <v>428</v>
      </c>
      <c r="F149" s="198" t="s">
        <v>429</v>
      </c>
      <c r="G149" s="199" t="s">
        <v>220</v>
      </c>
      <c r="H149" s="200">
        <v>2.4</v>
      </c>
      <c r="I149" s="201"/>
      <c r="J149" s="202">
        <f t="shared" si="0"/>
        <v>0</v>
      </c>
      <c r="K149" s="198" t="s">
        <v>144</v>
      </c>
      <c r="L149" s="203"/>
      <c r="M149" s="204" t="s">
        <v>5</v>
      </c>
      <c r="N149" s="205" t="s">
        <v>50</v>
      </c>
      <c r="O149" s="41"/>
      <c r="P149" s="183">
        <f t="shared" si="1"/>
        <v>0</v>
      </c>
      <c r="Q149" s="183">
        <v>7.4999999999999997E-3</v>
      </c>
      <c r="R149" s="183">
        <f t="shared" si="2"/>
        <v>1.7999999999999999E-2</v>
      </c>
      <c r="S149" s="183">
        <v>0</v>
      </c>
      <c r="T149" s="184">
        <f t="shared" si="3"/>
        <v>0</v>
      </c>
      <c r="AR149" s="23" t="s">
        <v>172</v>
      </c>
      <c r="AT149" s="23" t="s">
        <v>193</v>
      </c>
      <c r="AU149" s="23" t="s">
        <v>88</v>
      </c>
      <c r="AY149" s="23" t="s">
        <v>138</v>
      </c>
      <c r="BE149" s="185">
        <f t="shared" si="4"/>
        <v>0</v>
      </c>
      <c r="BF149" s="185">
        <f t="shared" si="5"/>
        <v>0</v>
      </c>
      <c r="BG149" s="185">
        <f t="shared" si="6"/>
        <v>0</v>
      </c>
      <c r="BH149" s="185">
        <f t="shared" si="7"/>
        <v>0</v>
      </c>
      <c r="BI149" s="185">
        <f t="shared" si="8"/>
        <v>0</v>
      </c>
      <c r="BJ149" s="23" t="s">
        <v>24</v>
      </c>
      <c r="BK149" s="185">
        <f t="shared" si="9"/>
        <v>0</v>
      </c>
      <c r="BL149" s="23" t="s">
        <v>145</v>
      </c>
      <c r="BM149" s="23" t="s">
        <v>430</v>
      </c>
    </row>
    <row r="150" spans="2:65" s="1" customFormat="1" ht="25.5" customHeight="1">
      <c r="B150" s="173"/>
      <c r="C150" s="174" t="s">
        <v>431</v>
      </c>
      <c r="D150" s="174" t="s">
        <v>140</v>
      </c>
      <c r="E150" s="175" t="s">
        <v>432</v>
      </c>
      <c r="F150" s="176" t="s">
        <v>433</v>
      </c>
      <c r="G150" s="177" t="s">
        <v>143</v>
      </c>
      <c r="H150" s="178">
        <v>9.1999999999999993</v>
      </c>
      <c r="I150" s="179"/>
      <c r="J150" s="180">
        <f t="shared" si="0"/>
        <v>0</v>
      </c>
      <c r="K150" s="176" t="s">
        <v>144</v>
      </c>
      <c r="L150" s="40"/>
      <c r="M150" s="181" t="s">
        <v>5</v>
      </c>
      <c r="N150" s="182" t="s">
        <v>50</v>
      </c>
      <c r="O150" s="41"/>
      <c r="P150" s="183">
        <f t="shared" si="1"/>
        <v>0</v>
      </c>
      <c r="Q150" s="183">
        <v>2.45329</v>
      </c>
      <c r="R150" s="183">
        <f t="shared" si="2"/>
        <v>22.570267999999999</v>
      </c>
      <c r="S150" s="183">
        <v>0</v>
      </c>
      <c r="T150" s="184">
        <f t="shared" si="3"/>
        <v>0</v>
      </c>
      <c r="AR150" s="23" t="s">
        <v>145</v>
      </c>
      <c r="AT150" s="23" t="s">
        <v>140</v>
      </c>
      <c r="AU150" s="23" t="s">
        <v>88</v>
      </c>
      <c r="AY150" s="23" t="s">
        <v>138</v>
      </c>
      <c r="BE150" s="185">
        <f t="shared" si="4"/>
        <v>0</v>
      </c>
      <c r="BF150" s="185">
        <f t="shared" si="5"/>
        <v>0</v>
      </c>
      <c r="BG150" s="185">
        <f t="shared" si="6"/>
        <v>0</v>
      </c>
      <c r="BH150" s="185">
        <f t="shared" si="7"/>
        <v>0</v>
      </c>
      <c r="BI150" s="185">
        <f t="shared" si="8"/>
        <v>0</v>
      </c>
      <c r="BJ150" s="23" t="s">
        <v>24</v>
      </c>
      <c r="BK150" s="185">
        <f t="shared" si="9"/>
        <v>0</v>
      </c>
      <c r="BL150" s="23" t="s">
        <v>145</v>
      </c>
      <c r="BM150" s="23" t="s">
        <v>434</v>
      </c>
    </row>
    <row r="151" spans="2:65" s="1" customFormat="1" ht="38.25" customHeight="1">
      <c r="B151" s="173"/>
      <c r="C151" s="174" t="s">
        <v>435</v>
      </c>
      <c r="D151" s="174" t="s">
        <v>140</v>
      </c>
      <c r="E151" s="175" t="s">
        <v>436</v>
      </c>
      <c r="F151" s="176" t="s">
        <v>437</v>
      </c>
      <c r="G151" s="177" t="s">
        <v>166</v>
      </c>
      <c r="H151" s="178">
        <v>62.3</v>
      </c>
      <c r="I151" s="179"/>
      <c r="J151" s="180">
        <f t="shared" si="0"/>
        <v>0</v>
      </c>
      <c r="K151" s="176" t="s">
        <v>144</v>
      </c>
      <c r="L151" s="40"/>
      <c r="M151" s="181" t="s">
        <v>5</v>
      </c>
      <c r="N151" s="182" t="s">
        <v>50</v>
      </c>
      <c r="O151" s="41"/>
      <c r="P151" s="183">
        <f t="shared" si="1"/>
        <v>0</v>
      </c>
      <c r="Q151" s="183">
        <v>1.2600000000000001E-3</v>
      </c>
      <c r="R151" s="183">
        <f t="shared" si="2"/>
        <v>7.8497999999999998E-2</v>
      </c>
      <c r="S151" s="183">
        <v>0</v>
      </c>
      <c r="T151" s="184">
        <f t="shared" si="3"/>
        <v>0</v>
      </c>
      <c r="AR151" s="23" t="s">
        <v>145</v>
      </c>
      <c r="AT151" s="23" t="s">
        <v>140</v>
      </c>
      <c r="AU151" s="23" t="s">
        <v>88</v>
      </c>
      <c r="AY151" s="23" t="s">
        <v>138</v>
      </c>
      <c r="BE151" s="185">
        <f t="shared" si="4"/>
        <v>0</v>
      </c>
      <c r="BF151" s="185">
        <f t="shared" si="5"/>
        <v>0</v>
      </c>
      <c r="BG151" s="185">
        <f t="shared" si="6"/>
        <v>0</v>
      </c>
      <c r="BH151" s="185">
        <f t="shared" si="7"/>
        <v>0</v>
      </c>
      <c r="BI151" s="185">
        <f t="shared" si="8"/>
        <v>0</v>
      </c>
      <c r="BJ151" s="23" t="s">
        <v>24</v>
      </c>
      <c r="BK151" s="185">
        <f t="shared" si="9"/>
        <v>0</v>
      </c>
      <c r="BL151" s="23" t="s">
        <v>145</v>
      </c>
      <c r="BM151" s="23" t="s">
        <v>438</v>
      </c>
    </row>
    <row r="152" spans="2:65" s="1" customFormat="1" ht="38.25" customHeight="1">
      <c r="B152" s="173"/>
      <c r="C152" s="174" t="s">
        <v>439</v>
      </c>
      <c r="D152" s="174" t="s">
        <v>140</v>
      </c>
      <c r="E152" s="175" t="s">
        <v>440</v>
      </c>
      <c r="F152" s="176" t="s">
        <v>441</v>
      </c>
      <c r="G152" s="177" t="s">
        <v>166</v>
      </c>
      <c r="H152" s="178">
        <v>62.3</v>
      </c>
      <c r="I152" s="179"/>
      <c r="J152" s="180">
        <f t="shared" si="0"/>
        <v>0</v>
      </c>
      <c r="K152" s="176" t="s">
        <v>144</v>
      </c>
      <c r="L152" s="40"/>
      <c r="M152" s="181" t="s">
        <v>5</v>
      </c>
      <c r="N152" s="182" t="s">
        <v>50</v>
      </c>
      <c r="O152" s="41"/>
      <c r="P152" s="183">
        <f t="shared" si="1"/>
        <v>0</v>
      </c>
      <c r="Q152" s="183">
        <v>0</v>
      </c>
      <c r="R152" s="183">
        <f t="shared" si="2"/>
        <v>0</v>
      </c>
      <c r="S152" s="183">
        <v>0</v>
      </c>
      <c r="T152" s="184">
        <f t="shared" si="3"/>
        <v>0</v>
      </c>
      <c r="AR152" s="23" t="s">
        <v>145</v>
      </c>
      <c r="AT152" s="23" t="s">
        <v>140</v>
      </c>
      <c r="AU152" s="23" t="s">
        <v>88</v>
      </c>
      <c r="AY152" s="23" t="s">
        <v>138</v>
      </c>
      <c r="BE152" s="185">
        <f t="shared" si="4"/>
        <v>0</v>
      </c>
      <c r="BF152" s="185">
        <f t="shared" si="5"/>
        <v>0</v>
      </c>
      <c r="BG152" s="185">
        <f t="shared" si="6"/>
        <v>0</v>
      </c>
      <c r="BH152" s="185">
        <f t="shared" si="7"/>
        <v>0</v>
      </c>
      <c r="BI152" s="185">
        <f t="shared" si="8"/>
        <v>0</v>
      </c>
      <c r="BJ152" s="23" t="s">
        <v>24</v>
      </c>
      <c r="BK152" s="185">
        <f t="shared" si="9"/>
        <v>0</v>
      </c>
      <c r="BL152" s="23" t="s">
        <v>145</v>
      </c>
      <c r="BM152" s="23" t="s">
        <v>442</v>
      </c>
    </row>
    <row r="153" spans="2:65" s="1" customFormat="1" ht="25.5" customHeight="1">
      <c r="B153" s="173"/>
      <c r="C153" s="174" t="s">
        <v>443</v>
      </c>
      <c r="D153" s="174" t="s">
        <v>140</v>
      </c>
      <c r="E153" s="175" t="s">
        <v>444</v>
      </c>
      <c r="F153" s="176" t="s">
        <v>445</v>
      </c>
      <c r="G153" s="177" t="s">
        <v>196</v>
      </c>
      <c r="H153" s="178">
        <v>1.1040000000000001</v>
      </c>
      <c r="I153" s="179"/>
      <c r="J153" s="180">
        <f t="shared" si="0"/>
        <v>0</v>
      </c>
      <c r="K153" s="176" t="s">
        <v>144</v>
      </c>
      <c r="L153" s="40"/>
      <c r="M153" s="181" t="s">
        <v>5</v>
      </c>
      <c r="N153" s="182" t="s">
        <v>50</v>
      </c>
      <c r="O153" s="41"/>
      <c r="P153" s="183">
        <f t="shared" si="1"/>
        <v>0</v>
      </c>
      <c r="Q153" s="183">
        <v>1.0530600000000001</v>
      </c>
      <c r="R153" s="183">
        <f t="shared" si="2"/>
        <v>1.1625782400000002</v>
      </c>
      <c r="S153" s="183">
        <v>0</v>
      </c>
      <c r="T153" s="184">
        <f t="shared" si="3"/>
        <v>0</v>
      </c>
      <c r="AR153" s="23" t="s">
        <v>145</v>
      </c>
      <c r="AT153" s="23" t="s">
        <v>140</v>
      </c>
      <c r="AU153" s="23" t="s">
        <v>88</v>
      </c>
      <c r="AY153" s="23" t="s">
        <v>138</v>
      </c>
      <c r="BE153" s="185">
        <f t="shared" si="4"/>
        <v>0</v>
      </c>
      <c r="BF153" s="185">
        <f t="shared" si="5"/>
        <v>0</v>
      </c>
      <c r="BG153" s="185">
        <f t="shared" si="6"/>
        <v>0</v>
      </c>
      <c r="BH153" s="185">
        <f t="shared" si="7"/>
        <v>0</v>
      </c>
      <c r="BI153" s="185">
        <f t="shared" si="8"/>
        <v>0</v>
      </c>
      <c r="BJ153" s="23" t="s">
        <v>24</v>
      </c>
      <c r="BK153" s="185">
        <f t="shared" si="9"/>
        <v>0</v>
      </c>
      <c r="BL153" s="23" t="s">
        <v>145</v>
      </c>
      <c r="BM153" s="23" t="s">
        <v>446</v>
      </c>
    </row>
    <row r="154" spans="2:65" s="11" customFormat="1">
      <c r="B154" s="186"/>
      <c r="D154" s="187" t="s">
        <v>147</v>
      </c>
      <c r="E154" s="188" t="s">
        <v>5</v>
      </c>
      <c r="F154" s="189" t="s">
        <v>447</v>
      </c>
      <c r="H154" s="190">
        <v>1.1040000000000001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5" t="s">
        <v>147</v>
      </c>
      <c r="AU154" s="195" t="s">
        <v>88</v>
      </c>
      <c r="AV154" s="11" t="s">
        <v>88</v>
      </c>
      <c r="AW154" s="11" t="s">
        <v>43</v>
      </c>
      <c r="AX154" s="11" t="s">
        <v>24</v>
      </c>
      <c r="AY154" s="195" t="s">
        <v>138</v>
      </c>
    </row>
    <row r="155" spans="2:65" s="1" customFormat="1" ht="25.5" customHeight="1">
      <c r="B155" s="173"/>
      <c r="C155" s="320" t="s">
        <v>448</v>
      </c>
      <c r="D155" s="320" t="s">
        <v>140</v>
      </c>
      <c r="E155" s="175" t="s">
        <v>449</v>
      </c>
      <c r="F155" s="176" t="s">
        <v>450</v>
      </c>
      <c r="G155" s="177" t="s">
        <v>220</v>
      </c>
      <c r="H155" s="178">
        <v>368</v>
      </c>
      <c r="I155" s="179"/>
      <c r="J155" s="180">
        <f>ROUND(I155*H155,2)</f>
        <v>0</v>
      </c>
      <c r="K155" s="176" t="s">
        <v>144</v>
      </c>
      <c r="L155" s="40"/>
      <c r="M155" s="181" t="s">
        <v>5</v>
      </c>
      <c r="N155" s="182" t="s">
        <v>50</v>
      </c>
      <c r="O155" s="41"/>
      <c r="P155" s="183">
        <f>O155*H155</f>
        <v>0</v>
      </c>
      <c r="Q155" s="183">
        <v>6.7019999999999996E-2</v>
      </c>
      <c r="R155" s="183">
        <f>Q155*H155</f>
        <v>24.663359999999997</v>
      </c>
      <c r="S155" s="183">
        <v>0</v>
      </c>
      <c r="T155" s="184">
        <f>S155*H155</f>
        <v>0</v>
      </c>
      <c r="AR155" s="23" t="s">
        <v>145</v>
      </c>
      <c r="AT155" s="23" t="s">
        <v>140</v>
      </c>
      <c r="AU155" s="23" t="s">
        <v>88</v>
      </c>
      <c r="AY155" s="23" t="s">
        <v>138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3" t="s">
        <v>24</v>
      </c>
      <c r="BK155" s="185">
        <f>ROUND(I155*H155,2)</f>
        <v>0</v>
      </c>
      <c r="BL155" s="23" t="s">
        <v>145</v>
      </c>
      <c r="BM155" s="23" t="s">
        <v>451</v>
      </c>
    </row>
    <row r="156" spans="2:65" s="1" customFormat="1" ht="16.5" customHeight="1">
      <c r="B156" s="173"/>
      <c r="C156" s="319" t="s">
        <v>452</v>
      </c>
      <c r="D156" s="319" t="s">
        <v>193</v>
      </c>
      <c r="E156" s="197" t="s">
        <v>453</v>
      </c>
      <c r="F156" s="198" t="s">
        <v>454</v>
      </c>
      <c r="G156" s="199" t="s">
        <v>220</v>
      </c>
      <c r="H156" s="200">
        <v>368</v>
      </c>
      <c r="I156" s="201"/>
      <c r="J156" s="202">
        <f>ROUND(I156*H156,2)</f>
        <v>0</v>
      </c>
      <c r="K156" s="198" t="s">
        <v>144</v>
      </c>
      <c r="L156" s="203"/>
      <c r="M156" s="204" t="s">
        <v>5</v>
      </c>
      <c r="N156" s="205" t="s">
        <v>50</v>
      </c>
      <c r="O156" s="41"/>
      <c r="P156" s="183">
        <f>O156*H156</f>
        <v>0</v>
      </c>
      <c r="Q156" s="183">
        <v>6.1499999999999999E-2</v>
      </c>
      <c r="R156" s="183">
        <f>Q156*H156</f>
        <v>22.631999999999998</v>
      </c>
      <c r="S156" s="183">
        <v>0</v>
      </c>
      <c r="T156" s="184">
        <f>S156*H156</f>
        <v>0</v>
      </c>
      <c r="AR156" s="23" t="s">
        <v>172</v>
      </c>
      <c r="AT156" s="23" t="s">
        <v>193</v>
      </c>
      <c r="AU156" s="23" t="s">
        <v>88</v>
      </c>
      <c r="AY156" s="23" t="s">
        <v>138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3" t="s">
        <v>24</v>
      </c>
      <c r="BK156" s="185">
        <f>ROUND(I156*H156,2)</f>
        <v>0</v>
      </c>
      <c r="BL156" s="23" t="s">
        <v>145</v>
      </c>
      <c r="BM156" s="23" t="s">
        <v>455</v>
      </c>
    </row>
    <row r="157" spans="2:65" s="1" customFormat="1" ht="25.5" customHeight="1">
      <c r="B157" s="173"/>
      <c r="C157" s="174" t="s">
        <v>456</v>
      </c>
      <c r="D157" s="174" t="s">
        <v>140</v>
      </c>
      <c r="E157" s="175" t="s">
        <v>457</v>
      </c>
      <c r="F157" s="176" t="s">
        <v>458</v>
      </c>
      <c r="G157" s="177" t="s">
        <v>166</v>
      </c>
      <c r="H157" s="178">
        <v>669.7</v>
      </c>
      <c r="I157" s="179"/>
      <c r="J157" s="180">
        <f>ROUND(I157*H157,2)</f>
        <v>0</v>
      </c>
      <c r="K157" s="176" t="s">
        <v>144</v>
      </c>
      <c r="L157" s="40"/>
      <c r="M157" s="181" t="s">
        <v>5</v>
      </c>
      <c r="N157" s="182" t="s">
        <v>50</v>
      </c>
      <c r="O157" s="41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AR157" s="23" t="s">
        <v>145</v>
      </c>
      <c r="AT157" s="23" t="s">
        <v>140</v>
      </c>
      <c r="AU157" s="23" t="s">
        <v>88</v>
      </c>
      <c r="AY157" s="23" t="s">
        <v>138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24</v>
      </c>
      <c r="BK157" s="185">
        <f>ROUND(I157*H157,2)</f>
        <v>0</v>
      </c>
      <c r="BL157" s="23" t="s">
        <v>145</v>
      </c>
      <c r="BM157" s="23" t="s">
        <v>459</v>
      </c>
    </row>
    <row r="158" spans="2:65" s="11" customFormat="1">
      <c r="B158" s="186"/>
      <c r="D158" s="187" t="s">
        <v>147</v>
      </c>
      <c r="E158" s="188" t="s">
        <v>5</v>
      </c>
      <c r="F158" s="189" t="s">
        <v>460</v>
      </c>
      <c r="H158" s="190">
        <v>669.7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147</v>
      </c>
      <c r="AU158" s="195" t="s">
        <v>88</v>
      </c>
      <c r="AV158" s="11" t="s">
        <v>88</v>
      </c>
      <c r="AW158" s="11" t="s">
        <v>43</v>
      </c>
      <c r="AX158" s="11" t="s">
        <v>24</v>
      </c>
      <c r="AY158" s="195" t="s">
        <v>138</v>
      </c>
    </row>
    <row r="159" spans="2:65" s="1" customFormat="1" ht="16.5" customHeight="1">
      <c r="B159" s="173"/>
      <c r="C159" s="196" t="s">
        <v>461</v>
      </c>
      <c r="D159" s="196" t="s">
        <v>193</v>
      </c>
      <c r="E159" s="197" t="s">
        <v>462</v>
      </c>
      <c r="F159" s="198" t="s">
        <v>463</v>
      </c>
      <c r="G159" s="199" t="s">
        <v>166</v>
      </c>
      <c r="H159" s="200">
        <v>736.67</v>
      </c>
      <c r="I159" s="201"/>
      <c r="J159" s="202">
        <f>ROUND(I159*H159,2)</f>
        <v>0</v>
      </c>
      <c r="K159" s="198" t="s">
        <v>5</v>
      </c>
      <c r="L159" s="203"/>
      <c r="M159" s="204" t="s">
        <v>5</v>
      </c>
      <c r="N159" s="205" t="s">
        <v>50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172</v>
      </c>
      <c r="AT159" s="23" t="s">
        <v>193</v>
      </c>
      <c r="AU159" s="23" t="s">
        <v>88</v>
      </c>
      <c r="AY159" s="23" t="s">
        <v>138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24</v>
      </c>
      <c r="BK159" s="185">
        <f>ROUND(I159*H159,2)</f>
        <v>0</v>
      </c>
      <c r="BL159" s="23" t="s">
        <v>145</v>
      </c>
      <c r="BM159" s="23" t="s">
        <v>464</v>
      </c>
    </row>
    <row r="160" spans="2:65" s="11" customFormat="1">
      <c r="B160" s="186"/>
      <c r="D160" s="206" t="s">
        <v>147</v>
      </c>
      <c r="F160" s="207" t="s">
        <v>465</v>
      </c>
      <c r="H160" s="208">
        <v>736.67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5" t="s">
        <v>147</v>
      </c>
      <c r="AU160" s="195" t="s">
        <v>88</v>
      </c>
      <c r="AV160" s="11" t="s">
        <v>88</v>
      </c>
      <c r="AW160" s="11" t="s">
        <v>6</v>
      </c>
      <c r="AX160" s="11" t="s">
        <v>24</v>
      </c>
      <c r="AY160" s="195" t="s">
        <v>138</v>
      </c>
    </row>
    <row r="161" spans="2:65" s="10" customFormat="1" ht="29.85" customHeight="1">
      <c r="B161" s="159"/>
      <c r="D161" s="170" t="s">
        <v>78</v>
      </c>
      <c r="E161" s="171" t="s">
        <v>145</v>
      </c>
      <c r="F161" s="171" t="s">
        <v>199</v>
      </c>
      <c r="I161" s="162"/>
      <c r="J161" s="172">
        <f>BK161</f>
        <v>0</v>
      </c>
      <c r="L161" s="159"/>
      <c r="M161" s="164"/>
      <c r="N161" s="165"/>
      <c r="O161" s="165"/>
      <c r="P161" s="166">
        <f>SUM(P162:P165)</f>
        <v>0</v>
      </c>
      <c r="Q161" s="165"/>
      <c r="R161" s="166">
        <f>SUM(R162:R165)</f>
        <v>0</v>
      </c>
      <c r="S161" s="165"/>
      <c r="T161" s="167">
        <f>SUM(T162:T165)</f>
        <v>0</v>
      </c>
      <c r="AR161" s="160" t="s">
        <v>24</v>
      </c>
      <c r="AT161" s="168" t="s">
        <v>78</v>
      </c>
      <c r="AU161" s="168" t="s">
        <v>24</v>
      </c>
      <c r="AY161" s="160" t="s">
        <v>138</v>
      </c>
      <c r="BK161" s="169">
        <f>SUM(BK162:BK165)</f>
        <v>0</v>
      </c>
    </row>
    <row r="162" spans="2:65" s="1" customFormat="1" ht="25.5" customHeight="1">
      <c r="B162" s="173"/>
      <c r="C162" s="174" t="s">
        <v>466</v>
      </c>
      <c r="D162" s="174" t="s">
        <v>140</v>
      </c>
      <c r="E162" s="175" t="s">
        <v>467</v>
      </c>
      <c r="F162" s="176" t="s">
        <v>468</v>
      </c>
      <c r="G162" s="177" t="s">
        <v>166</v>
      </c>
      <c r="H162" s="178">
        <v>2347.8000000000002</v>
      </c>
      <c r="I162" s="179"/>
      <c r="J162" s="180">
        <f>ROUND(I162*H162,2)</f>
        <v>0</v>
      </c>
      <c r="K162" s="176" t="s">
        <v>144</v>
      </c>
      <c r="L162" s="40"/>
      <c r="M162" s="181" t="s">
        <v>5</v>
      </c>
      <c r="N162" s="182" t="s">
        <v>50</v>
      </c>
      <c r="O162" s="41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AR162" s="23" t="s">
        <v>145</v>
      </c>
      <c r="AT162" s="23" t="s">
        <v>140</v>
      </c>
      <c r="AU162" s="23" t="s">
        <v>88</v>
      </c>
      <c r="AY162" s="23" t="s">
        <v>138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24</v>
      </c>
      <c r="BK162" s="185">
        <f>ROUND(I162*H162,2)</f>
        <v>0</v>
      </c>
      <c r="BL162" s="23" t="s">
        <v>145</v>
      </c>
      <c r="BM162" s="23" t="s">
        <v>469</v>
      </c>
    </row>
    <row r="163" spans="2:65" s="11" customFormat="1">
      <c r="B163" s="186"/>
      <c r="D163" s="187" t="s">
        <v>147</v>
      </c>
      <c r="E163" s="188" t="s">
        <v>5</v>
      </c>
      <c r="F163" s="189" t="s">
        <v>470</v>
      </c>
      <c r="H163" s="190">
        <v>2347.8000000000002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147</v>
      </c>
      <c r="AU163" s="195" t="s">
        <v>88</v>
      </c>
      <c r="AV163" s="11" t="s">
        <v>88</v>
      </c>
      <c r="AW163" s="11" t="s">
        <v>43</v>
      </c>
      <c r="AX163" s="11" t="s">
        <v>24</v>
      </c>
      <c r="AY163" s="195" t="s">
        <v>138</v>
      </c>
    </row>
    <row r="164" spans="2:65" s="1" customFormat="1" ht="16.5" customHeight="1">
      <c r="B164" s="173"/>
      <c r="C164" s="196" t="s">
        <v>471</v>
      </c>
      <c r="D164" s="196" t="s">
        <v>193</v>
      </c>
      <c r="E164" s="197" t="s">
        <v>472</v>
      </c>
      <c r="F164" s="198" t="s">
        <v>473</v>
      </c>
      <c r="G164" s="199" t="s">
        <v>166</v>
      </c>
      <c r="H164" s="200">
        <v>2465.19</v>
      </c>
      <c r="I164" s="201"/>
      <c r="J164" s="202">
        <f>ROUND(I164*H164,2)</f>
        <v>0</v>
      </c>
      <c r="K164" s="198" t="s">
        <v>5</v>
      </c>
      <c r="L164" s="203"/>
      <c r="M164" s="204" t="s">
        <v>5</v>
      </c>
      <c r="N164" s="205" t="s">
        <v>50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172</v>
      </c>
      <c r="AT164" s="23" t="s">
        <v>193</v>
      </c>
      <c r="AU164" s="23" t="s">
        <v>88</v>
      </c>
      <c r="AY164" s="23" t="s">
        <v>138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24</v>
      </c>
      <c r="BK164" s="185">
        <f>ROUND(I164*H164,2)</f>
        <v>0</v>
      </c>
      <c r="BL164" s="23" t="s">
        <v>145</v>
      </c>
      <c r="BM164" s="23" t="s">
        <v>474</v>
      </c>
    </row>
    <row r="165" spans="2:65" s="11" customFormat="1">
      <c r="B165" s="186"/>
      <c r="D165" s="206" t="s">
        <v>147</v>
      </c>
      <c r="F165" s="207" t="s">
        <v>475</v>
      </c>
      <c r="H165" s="208">
        <v>2465.19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5" t="s">
        <v>147</v>
      </c>
      <c r="AU165" s="195" t="s">
        <v>88</v>
      </c>
      <c r="AV165" s="11" t="s">
        <v>88</v>
      </c>
      <c r="AW165" s="11" t="s">
        <v>6</v>
      </c>
      <c r="AX165" s="11" t="s">
        <v>24</v>
      </c>
      <c r="AY165" s="195" t="s">
        <v>138</v>
      </c>
    </row>
    <row r="166" spans="2:65" s="10" customFormat="1" ht="29.85" customHeight="1">
      <c r="B166" s="159"/>
      <c r="D166" s="170" t="s">
        <v>78</v>
      </c>
      <c r="E166" s="171" t="s">
        <v>163</v>
      </c>
      <c r="F166" s="171" t="s">
        <v>476</v>
      </c>
      <c r="I166" s="162"/>
      <c r="J166" s="172">
        <f>BK166</f>
        <v>0</v>
      </c>
      <c r="L166" s="159"/>
      <c r="M166" s="164"/>
      <c r="N166" s="165"/>
      <c r="O166" s="165"/>
      <c r="P166" s="166">
        <f>SUM(P167:P182)</f>
        <v>0</v>
      </c>
      <c r="Q166" s="165"/>
      <c r="R166" s="166">
        <f>SUM(R167:R182)</f>
        <v>713.03151388999993</v>
      </c>
      <c r="S166" s="165"/>
      <c r="T166" s="167">
        <f>SUM(T167:T182)</f>
        <v>0</v>
      </c>
      <c r="AR166" s="160" t="s">
        <v>24</v>
      </c>
      <c r="AT166" s="168" t="s">
        <v>78</v>
      </c>
      <c r="AU166" s="168" t="s">
        <v>24</v>
      </c>
      <c r="AY166" s="160" t="s">
        <v>138</v>
      </c>
      <c r="BK166" s="169">
        <f>SUM(BK167:BK182)</f>
        <v>0</v>
      </c>
    </row>
    <row r="167" spans="2:65" s="1" customFormat="1" ht="51" customHeight="1">
      <c r="B167" s="173"/>
      <c r="C167" s="174" t="s">
        <v>477</v>
      </c>
      <c r="D167" s="174" t="s">
        <v>140</v>
      </c>
      <c r="E167" s="175" t="s">
        <v>478</v>
      </c>
      <c r="F167" s="176" t="s">
        <v>479</v>
      </c>
      <c r="G167" s="177" t="s">
        <v>166</v>
      </c>
      <c r="H167" s="178">
        <v>324</v>
      </c>
      <c r="I167" s="179"/>
      <c r="J167" s="180">
        <f>ROUND(I167*H167,2)</f>
        <v>0</v>
      </c>
      <c r="K167" s="176" t="s">
        <v>144</v>
      </c>
      <c r="L167" s="40"/>
      <c r="M167" s="181" t="s">
        <v>5</v>
      </c>
      <c r="N167" s="182" t="s">
        <v>50</v>
      </c>
      <c r="O167" s="41"/>
      <c r="P167" s="183">
        <f>O167*H167</f>
        <v>0</v>
      </c>
      <c r="Q167" s="183">
        <v>2.0999999999999999E-3</v>
      </c>
      <c r="R167" s="183">
        <f>Q167*H167</f>
        <v>0.6804</v>
      </c>
      <c r="S167" s="183">
        <v>0</v>
      </c>
      <c r="T167" s="184">
        <f>S167*H167</f>
        <v>0</v>
      </c>
      <c r="AR167" s="23" t="s">
        <v>145</v>
      </c>
      <c r="AT167" s="23" t="s">
        <v>140</v>
      </c>
      <c r="AU167" s="23" t="s">
        <v>88</v>
      </c>
      <c r="AY167" s="23" t="s">
        <v>138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24</v>
      </c>
      <c r="BK167" s="185">
        <f>ROUND(I167*H167,2)</f>
        <v>0</v>
      </c>
      <c r="BL167" s="23" t="s">
        <v>145</v>
      </c>
      <c r="BM167" s="23" t="s">
        <v>480</v>
      </c>
    </row>
    <row r="168" spans="2:65" s="11" customFormat="1">
      <c r="B168" s="186"/>
      <c r="D168" s="187" t="s">
        <v>147</v>
      </c>
      <c r="E168" s="188" t="s">
        <v>5</v>
      </c>
      <c r="F168" s="189" t="s">
        <v>481</v>
      </c>
      <c r="H168" s="190">
        <v>324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95" t="s">
        <v>147</v>
      </c>
      <c r="AU168" s="195" t="s">
        <v>88</v>
      </c>
      <c r="AV168" s="11" t="s">
        <v>88</v>
      </c>
      <c r="AW168" s="11" t="s">
        <v>43</v>
      </c>
      <c r="AX168" s="11" t="s">
        <v>24</v>
      </c>
      <c r="AY168" s="195" t="s">
        <v>138</v>
      </c>
    </row>
    <row r="169" spans="2:65" s="1" customFormat="1" ht="38.25" customHeight="1">
      <c r="B169" s="173"/>
      <c r="C169" s="174" t="s">
        <v>482</v>
      </c>
      <c r="D169" s="174" t="s">
        <v>140</v>
      </c>
      <c r="E169" s="175" t="s">
        <v>483</v>
      </c>
      <c r="F169" s="176" t="s">
        <v>484</v>
      </c>
      <c r="G169" s="177" t="s">
        <v>166</v>
      </c>
      <c r="H169" s="178">
        <v>324</v>
      </c>
      <c r="I169" s="179"/>
      <c r="J169" s="180">
        <f>ROUND(I169*H169,2)</f>
        <v>0</v>
      </c>
      <c r="K169" s="176" t="s">
        <v>144</v>
      </c>
      <c r="L169" s="40"/>
      <c r="M169" s="181" t="s">
        <v>5</v>
      </c>
      <c r="N169" s="182" t="s">
        <v>50</v>
      </c>
      <c r="O169" s="41"/>
      <c r="P169" s="183">
        <f>O169*H169</f>
        <v>0</v>
      </c>
      <c r="Q169" s="183">
        <v>6.3E-3</v>
      </c>
      <c r="R169" s="183">
        <f>Q169*H169</f>
        <v>2.0411999999999999</v>
      </c>
      <c r="S169" s="183">
        <v>0</v>
      </c>
      <c r="T169" s="184">
        <f>S169*H169</f>
        <v>0</v>
      </c>
      <c r="AR169" s="23" t="s">
        <v>145</v>
      </c>
      <c r="AT169" s="23" t="s">
        <v>140</v>
      </c>
      <c r="AU169" s="23" t="s">
        <v>88</v>
      </c>
      <c r="AY169" s="23" t="s">
        <v>138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24</v>
      </c>
      <c r="BK169" s="185">
        <f>ROUND(I169*H169,2)</f>
        <v>0</v>
      </c>
      <c r="BL169" s="23" t="s">
        <v>145</v>
      </c>
      <c r="BM169" s="23" t="s">
        <v>485</v>
      </c>
    </row>
    <row r="170" spans="2:65" s="1" customFormat="1" ht="25.5" customHeight="1">
      <c r="B170" s="173"/>
      <c r="C170" s="174" t="s">
        <v>486</v>
      </c>
      <c r="D170" s="174" t="s">
        <v>140</v>
      </c>
      <c r="E170" s="175" t="s">
        <v>487</v>
      </c>
      <c r="F170" s="176" t="s">
        <v>488</v>
      </c>
      <c r="G170" s="177" t="s">
        <v>166</v>
      </c>
      <c r="H170" s="178">
        <v>324</v>
      </c>
      <c r="I170" s="179"/>
      <c r="J170" s="180">
        <f>ROUND(I170*H170,2)</f>
        <v>0</v>
      </c>
      <c r="K170" s="176" t="s">
        <v>144</v>
      </c>
      <c r="L170" s="40"/>
      <c r="M170" s="181" t="s">
        <v>5</v>
      </c>
      <c r="N170" s="182" t="s">
        <v>50</v>
      </c>
      <c r="O170" s="41"/>
      <c r="P170" s="183">
        <f>O170*H170</f>
        <v>0</v>
      </c>
      <c r="Q170" s="183">
        <v>2.2799999999999999E-3</v>
      </c>
      <c r="R170" s="183">
        <f>Q170*H170</f>
        <v>0.73871999999999993</v>
      </c>
      <c r="S170" s="183">
        <v>0</v>
      </c>
      <c r="T170" s="184">
        <f>S170*H170</f>
        <v>0</v>
      </c>
      <c r="AR170" s="23" t="s">
        <v>145</v>
      </c>
      <c r="AT170" s="23" t="s">
        <v>140</v>
      </c>
      <c r="AU170" s="23" t="s">
        <v>88</v>
      </c>
      <c r="AY170" s="23" t="s">
        <v>138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24</v>
      </c>
      <c r="BK170" s="185">
        <f>ROUND(I170*H170,2)</f>
        <v>0</v>
      </c>
      <c r="BL170" s="23" t="s">
        <v>145</v>
      </c>
      <c r="BM170" s="23" t="s">
        <v>489</v>
      </c>
    </row>
    <row r="171" spans="2:65" s="1" customFormat="1" ht="25.5" customHeight="1">
      <c r="B171" s="173"/>
      <c r="C171" s="174" t="s">
        <v>490</v>
      </c>
      <c r="D171" s="174" t="s">
        <v>140</v>
      </c>
      <c r="E171" s="175" t="s">
        <v>491</v>
      </c>
      <c r="F171" s="176" t="s">
        <v>492</v>
      </c>
      <c r="G171" s="177" t="s">
        <v>143</v>
      </c>
      <c r="H171" s="178">
        <v>270.82100000000003</v>
      </c>
      <c r="I171" s="179"/>
      <c r="J171" s="180">
        <f>ROUND(I171*H171,2)</f>
        <v>0</v>
      </c>
      <c r="K171" s="176" t="s">
        <v>144</v>
      </c>
      <c r="L171" s="40"/>
      <c r="M171" s="181" t="s">
        <v>5</v>
      </c>
      <c r="N171" s="182" t="s">
        <v>50</v>
      </c>
      <c r="O171" s="41"/>
      <c r="P171" s="183">
        <f>O171*H171</f>
        <v>0</v>
      </c>
      <c r="Q171" s="183">
        <v>2.45329</v>
      </c>
      <c r="R171" s="183">
        <f>Q171*H171</f>
        <v>664.40245109000011</v>
      </c>
      <c r="S171" s="183">
        <v>0</v>
      </c>
      <c r="T171" s="184">
        <f>S171*H171</f>
        <v>0</v>
      </c>
      <c r="AR171" s="23" t="s">
        <v>145</v>
      </c>
      <c r="AT171" s="23" t="s">
        <v>140</v>
      </c>
      <c r="AU171" s="23" t="s">
        <v>88</v>
      </c>
      <c r="AY171" s="23" t="s">
        <v>138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3" t="s">
        <v>24</v>
      </c>
      <c r="BK171" s="185">
        <f>ROUND(I171*H171,2)</f>
        <v>0</v>
      </c>
      <c r="BL171" s="23" t="s">
        <v>145</v>
      </c>
      <c r="BM171" s="23" t="s">
        <v>493</v>
      </c>
    </row>
    <row r="172" spans="2:65" s="11" customFormat="1">
      <c r="B172" s="186"/>
      <c r="D172" s="187" t="s">
        <v>147</v>
      </c>
      <c r="E172" s="188" t="s">
        <v>5</v>
      </c>
      <c r="F172" s="189" t="s">
        <v>370</v>
      </c>
      <c r="H172" s="190">
        <v>270.82100000000003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95" t="s">
        <v>147</v>
      </c>
      <c r="AU172" s="195" t="s">
        <v>88</v>
      </c>
      <c r="AV172" s="11" t="s">
        <v>88</v>
      </c>
      <c r="AW172" s="11" t="s">
        <v>43</v>
      </c>
      <c r="AX172" s="11" t="s">
        <v>24</v>
      </c>
      <c r="AY172" s="195" t="s">
        <v>138</v>
      </c>
    </row>
    <row r="173" spans="2:65" s="1" customFormat="1" ht="38.25" customHeight="1">
      <c r="B173" s="173"/>
      <c r="C173" s="174" t="s">
        <v>494</v>
      </c>
      <c r="D173" s="174" t="s">
        <v>140</v>
      </c>
      <c r="E173" s="175" t="s">
        <v>495</v>
      </c>
      <c r="F173" s="176" t="s">
        <v>496</v>
      </c>
      <c r="G173" s="177" t="s">
        <v>143</v>
      </c>
      <c r="H173" s="178">
        <v>270.82100000000003</v>
      </c>
      <c r="I173" s="179"/>
      <c r="J173" s="180">
        <f>ROUND(I173*H173,2)</f>
        <v>0</v>
      </c>
      <c r="K173" s="176" t="s">
        <v>144</v>
      </c>
      <c r="L173" s="40"/>
      <c r="M173" s="181" t="s">
        <v>5</v>
      </c>
      <c r="N173" s="182" t="s">
        <v>50</v>
      </c>
      <c r="O173" s="41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23" t="s">
        <v>145</v>
      </c>
      <c r="AT173" s="23" t="s">
        <v>140</v>
      </c>
      <c r="AU173" s="23" t="s">
        <v>88</v>
      </c>
      <c r="AY173" s="23" t="s">
        <v>138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24</v>
      </c>
      <c r="BK173" s="185">
        <f>ROUND(I173*H173,2)</f>
        <v>0</v>
      </c>
      <c r="BL173" s="23" t="s">
        <v>145</v>
      </c>
      <c r="BM173" s="23" t="s">
        <v>497</v>
      </c>
    </row>
    <row r="174" spans="2:65" s="1" customFormat="1" ht="16.5" customHeight="1">
      <c r="B174" s="173"/>
      <c r="C174" s="174" t="s">
        <v>498</v>
      </c>
      <c r="D174" s="174" t="s">
        <v>140</v>
      </c>
      <c r="E174" s="175" t="s">
        <v>499</v>
      </c>
      <c r="F174" s="176" t="s">
        <v>500</v>
      </c>
      <c r="G174" s="177" t="s">
        <v>196</v>
      </c>
      <c r="H174" s="178">
        <v>27.08</v>
      </c>
      <c r="I174" s="179"/>
      <c r="J174" s="180">
        <f>ROUND(I174*H174,2)</f>
        <v>0</v>
      </c>
      <c r="K174" s="176" t="s">
        <v>144</v>
      </c>
      <c r="L174" s="40"/>
      <c r="M174" s="181" t="s">
        <v>5</v>
      </c>
      <c r="N174" s="182" t="s">
        <v>50</v>
      </c>
      <c r="O174" s="41"/>
      <c r="P174" s="183">
        <f>O174*H174</f>
        <v>0</v>
      </c>
      <c r="Q174" s="183">
        <v>1.0530600000000001</v>
      </c>
      <c r="R174" s="183">
        <f>Q174*H174</f>
        <v>28.5168648</v>
      </c>
      <c r="S174" s="183">
        <v>0</v>
      </c>
      <c r="T174" s="184">
        <f>S174*H174</f>
        <v>0</v>
      </c>
      <c r="AR174" s="23" t="s">
        <v>145</v>
      </c>
      <c r="AT174" s="23" t="s">
        <v>140</v>
      </c>
      <c r="AU174" s="23" t="s">
        <v>88</v>
      </c>
      <c r="AY174" s="23" t="s">
        <v>138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24</v>
      </c>
      <c r="BK174" s="185">
        <f>ROUND(I174*H174,2)</f>
        <v>0</v>
      </c>
      <c r="BL174" s="23" t="s">
        <v>145</v>
      </c>
      <c r="BM174" s="23" t="s">
        <v>501</v>
      </c>
    </row>
    <row r="175" spans="2:65" s="11" customFormat="1">
      <c r="B175" s="186"/>
      <c r="D175" s="187" t="s">
        <v>147</v>
      </c>
      <c r="E175" s="188" t="s">
        <v>5</v>
      </c>
      <c r="F175" s="189" t="s">
        <v>502</v>
      </c>
      <c r="H175" s="190">
        <v>27.08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95" t="s">
        <v>147</v>
      </c>
      <c r="AU175" s="195" t="s">
        <v>88</v>
      </c>
      <c r="AV175" s="11" t="s">
        <v>88</v>
      </c>
      <c r="AW175" s="11" t="s">
        <v>43</v>
      </c>
      <c r="AX175" s="11" t="s">
        <v>24</v>
      </c>
      <c r="AY175" s="195" t="s">
        <v>138</v>
      </c>
    </row>
    <row r="176" spans="2:65" s="1" customFormat="1" ht="25.5" customHeight="1">
      <c r="B176" s="173"/>
      <c r="C176" s="174" t="s">
        <v>503</v>
      </c>
      <c r="D176" s="174" t="s">
        <v>140</v>
      </c>
      <c r="E176" s="175" t="s">
        <v>504</v>
      </c>
      <c r="F176" s="176" t="s">
        <v>505</v>
      </c>
      <c r="G176" s="177" t="s">
        <v>166</v>
      </c>
      <c r="H176" s="178">
        <v>21.6</v>
      </c>
      <c r="I176" s="179"/>
      <c r="J176" s="180">
        <f>ROUND(I176*H176,2)</f>
        <v>0</v>
      </c>
      <c r="K176" s="176" t="s">
        <v>144</v>
      </c>
      <c r="L176" s="40"/>
      <c r="M176" s="181" t="s">
        <v>5</v>
      </c>
      <c r="N176" s="182" t="s">
        <v>50</v>
      </c>
      <c r="O176" s="41"/>
      <c r="P176" s="183">
        <f>O176*H176</f>
        <v>0</v>
      </c>
      <c r="Q176" s="183">
        <v>0.34562999999999999</v>
      </c>
      <c r="R176" s="183">
        <f>Q176*H176</f>
        <v>7.4656080000000005</v>
      </c>
      <c r="S176" s="183">
        <v>0</v>
      </c>
      <c r="T176" s="184">
        <f>S176*H176</f>
        <v>0</v>
      </c>
      <c r="AR176" s="23" t="s">
        <v>145</v>
      </c>
      <c r="AT176" s="23" t="s">
        <v>140</v>
      </c>
      <c r="AU176" s="23" t="s">
        <v>88</v>
      </c>
      <c r="AY176" s="23" t="s">
        <v>138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3" t="s">
        <v>24</v>
      </c>
      <c r="BK176" s="185">
        <f>ROUND(I176*H176,2)</f>
        <v>0</v>
      </c>
      <c r="BL176" s="23" t="s">
        <v>145</v>
      </c>
      <c r="BM176" s="23" t="s">
        <v>506</v>
      </c>
    </row>
    <row r="177" spans="2:65" s="11" customFormat="1">
      <c r="B177" s="186"/>
      <c r="D177" s="187" t="s">
        <v>147</v>
      </c>
      <c r="E177" s="188" t="s">
        <v>5</v>
      </c>
      <c r="F177" s="189" t="s">
        <v>507</v>
      </c>
      <c r="H177" s="190">
        <v>21.6</v>
      </c>
      <c r="I177" s="191"/>
      <c r="L177" s="186"/>
      <c r="M177" s="192"/>
      <c r="N177" s="193"/>
      <c r="O177" s="193"/>
      <c r="P177" s="193"/>
      <c r="Q177" s="193"/>
      <c r="R177" s="193"/>
      <c r="S177" s="193"/>
      <c r="T177" s="194"/>
      <c r="AT177" s="195" t="s">
        <v>147</v>
      </c>
      <c r="AU177" s="195" t="s">
        <v>88</v>
      </c>
      <c r="AV177" s="11" t="s">
        <v>88</v>
      </c>
      <c r="AW177" s="11" t="s">
        <v>43</v>
      </c>
      <c r="AX177" s="11" t="s">
        <v>24</v>
      </c>
      <c r="AY177" s="195" t="s">
        <v>138</v>
      </c>
    </row>
    <row r="178" spans="2:65" s="1" customFormat="1" ht="25.5" customHeight="1">
      <c r="B178" s="173"/>
      <c r="C178" s="174" t="s">
        <v>508</v>
      </c>
      <c r="D178" s="174" t="s">
        <v>140</v>
      </c>
      <c r="E178" s="175" t="s">
        <v>509</v>
      </c>
      <c r="F178" s="176" t="s">
        <v>510</v>
      </c>
      <c r="G178" s="177" t="s">
        <v>220</v>
      </c>
      <c r="H178" s="178">
        <v>4</v>
      </c>
      <c r="I178" s="179"/>
      <c r="J178" s="180">
        <f>ROUND(I178*H178,2)</f>
        <v>0</v>
      </c>
      <c r="K178" s="176" t="s">
        <v>144</v>
      </c>
      <c r="L178" s="40"/>
      <c r="M178" s="181" t="s">
        <v>5</v>
      </c>
      <c r="N178" s="182" t="s">
        <v>50</v>
      </c>
      <c r="O178" s="41"/>
      <c r="P178" s="183">
        <f>O178*H178</f>
        <v>0</v>
      </c>
      <c r="Q178" s="183">
        <v>1.6979999999999999E-2</v>
      </c>
      <c r="R178" s="183">
        <f>Q178*H178</f>
        <v>6.7919999999999994E-2</v>
      </c>
      <c r="S178" s="183">
        <v>0</v>
      </c>
      <c r="T178" s="184">
        <f>S178*H178</f>
        <v>0</v>
      </c>
      <c r="AR178" s="23" t="s">
        <v>145</v>
      </c>
      <c r="AT178" s="23" t="s">
        <v>140</v>
      </c>
      <c r="AU178" s="23" t="s">
        <v>88</v>
      </c>
      <c r="AY178" s="23" t="s">
        <v>138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24</v>
      </c>
      <c r="BK178" s="185">
        <f>ROUND(I178*H178,2)</f>
        <v>0</v>
      </c>
      <c r="BL178" s="23" t="s">
        <v>145</v>
      </c>
      <c r="BM178" s="23" t="s">
        <v>511</v>
      </c>
    </row>
    <row r="179" spans="2:65" s="1" customFormat="1" ht="16.5" customHeight="1">
      <c r="B179" s="173"/>
      <c r="C179" s="196" t="s">
        <v>512</v>
      </c>
      <c r="D179" s="196" t="s">
        <v>193</v>
      </c>
      <c r="E179" s="197" t="s">
        <v>513</v>
      </c>
      <c r="F179" s="198" t="s">
        <v>514</v>
      </c>
      <c r="G179" s="199" t="s">
        <v>220</v>
      </c>
      <c r="H179" s="200">
        <v>4</v>
      </c>
      <c r="I179" s="201"/>
      <c r="J179" s="202">
        <f>ROUND(I179*H179,2)</f>
        <v>0</v>
      </c>
      <c r="K179" s="198" t="s">
        <v>144</v>
      </c>
      <c r="L179" s="203"/>
      <c r="M179" s="204" t="s">
        <v>5</v>
      </c>
      <c r="N179" s="205" t="s">
        <v>50</v>
      </c>
      <c r="O179" s="41"/>
      <c r="P179" s="183">
        <f>O179*H179</f>
        <v>0</v>
      </c>
      <c r="Q179" s="183">
        <v>1.0800000000000001E-2</v>
      </c>
      <c r="R179" s="183">
        <f>Q179*H179</f>
        <v>4.3200000000000002E-2</v>
      </c>
      <c r="S179" s="183">
        <v>0</v>
      </c>
      <c r="T179" s="184">
        <f>S179*H179</f>
        <v>0</v>
      </c>
      <c r="AR179" s="23" t="s">
        <v>172</v>
      </c>
      <c r="AT179" s="23" t="s">
        <v>193</v>
      </c>
      <c r="AU179" s="23" t="s">
        <v>88</v>
      </c>
      <c r="AY179" s="23" t="s">
        <v>138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24</v>
      </c>
      <c r="BK179" s="185">
        <f>ROUND(I179*H179,2)</f>
        <v>0</v>
      </c>
      <c r="BL179" s="23" t="s">
        <v>145</v>
      </c>
      <c r="BM179" s="23" t="s">
        <v>515</v>
      </c>
    </row>
    <row r="180" spans="2:65" s="1" customFormat="1" ht="25.5" customHeight="1">
      <c r="B180" s="173"/>
      <c r="C180" s="174" t="s">
        <v>516</v>
      </c>
      <c r="D180" s="174" t="s">
        <v>140</v>
      </c>
      <c r="E180" s="175" t="s">
        <v>517</v>
      </c>
      <c r="F180" s="176" t="s">
        <v>518</v>
      </c>
      <c r="G180" s="177" t="s">
        <v>207</v>
      </c>
      <c r="H180" s="178">
        <v>201</v>
      </c>
      <c r="I180" s="179"/>
      <c r="J180" s="180">
        <f>ROUND(I180*H180,2)</f>
        <v>0</v>
      </c>
      <c r="K180" s="176" t="s">
        <v>144</v>
      </c>
      <c r="L180" s="40"/>
      <c r="M180" s="181" t="s">
        <v>5</v>
      </c>
      <c r="N180" s="182" t="s">
        <v>50</v>
      </c>
      <c r="O180" s="41"/>
      <c r="P180" s="183">
        <f>O180*H180</f>
        <v>0</v>
      </c>
      <c r="Q180" s="183">
        <v>1.115E-2</v>
      </c>
      <c r="R180" s="183">
        <f>Q180*H180</f>
        <v>2.2411500000000002</v>
      </c>
      <c r="S180" s="183">
        <v>0</v>
      </c>
      <c r="T180" s="184">
        <f>S180*H180</f>
        <v>0</v>
      </c>
      <c r="AR180" s="23" t="s">
        <v>145</v>
      </c>
      <c r="AT180" s="23" t="s">
        <v>140</v>
      </c>
      <c r="AU180" s="23" t="s">
        <v>88</v>
      </c>
      <c r="AY180" s="23" t="s">
        <v>138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24</v>
      </c>
      <c r="BK180" s="185">
        <f>ROUND(I180*H180,2)</f>
        <v>0</v>
      </c>
      <c r="BL180" s="23" t="s">
        <v>145</v>
      </c>
      <c r="BM180" s="23" t="s">
        <v>519</v>
      </c>
    </row>
    <row r="181" spans="2:65" s="1" customFormat="1" ht="16.5" customHeight="1">
      <c r="B181" s="173"/>
      <c r="C181" s="196" t="s">
        <v>520</v>
      </c>
      <c r="D181" s="196" t="s">
        <v>193</v>
      </c>
      <c r="E181" s="197" t="s">
        <v>521</v>
      </c>
      <c r="F181" s="198" t="s">
        <v>522</v>
      </c>
      <c r="G181" s="199" t="s">
        <v>220</v>
      </c>
      <c r="H181" s="200">
        <v>402</v>
      </c>
      <c r="I181" s="201"/>
      <c r="J181" s="202">
        <f>ROUND(I181*H181,2)</f>
        <v>0</v>
      </c>
      <c r="K181" s="198" t="s">
        <v>144</v>
      </c>
      <c r="L181" s="203"/>
      <c r="M181" s="204" t="s">
        <v>5</v>
      </c>
      <c r="N181" s="205" t="s">
        <v>50</v>
      </c>
      <c r="O181" s="41"/>
      <c r="P181" s="183">
        <f>O181*H181</f>
        <v>0</v>
      </c>
      <c r="Q181" s="183">
        <v>1.7000000000000001E-2</v>
      </c>
      <c r="R181" s="183">
        <f>Q181*H181</f>
        <v>6.8340000000000005</v>
      </c>
      <c r="S181" s="183">
        <v>0</v>
      </c>
      <c r="T181" s="184">
        <f>S181*H181</f>
        <v>0</v>
      </c>
      <c r="AR181" s="23" t="s">
        <v>172</v>
      </c>
      <c r="AT181" s="23" t="s">
        <v>193</v>
      </c>
      <c r="AU181" s="23" t="s">
        <v>88</v>
      </c>
      <c r="AY181" s="23" t="s">
        <v>138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24</v>
      </c>
      <c r="BK181" s="185">
        <f>ROUND(I181*H181,2)</f>
        <v>0</v>
      </c>
      <c r="BL181" s="23" t="s">
        <v>145</v>
      </c>
      <c r="BM181" s="23" t="s">
        <v>523</v>
      </c>
    </row>
    <row r="182" spans="2:65" s="11" customFormat="1">
      <c r="B182" s="186"/>
      <c r="D182" s="206" t="s">
        <v>147</v>
      </c>
      <c r="F182" s="207" t="s">
        <v>524</v>
      </c>
      <c r="H182" s="208">
        <v>402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95" t="s">
        <v>147</v>
      </c>
      <c r="AU182" s="195" t="s">
        <v>88</v>
      </c>
      <c r="AV182" s="11" t="s">
        <v>88</v>
      </c>
      <c r="AW182" s="11" t="s">
        <v>6</v>
      </c>
      <c r="AX182" s="11" t="s">
        <v>24</v>
      </c>
      <c r="AY182" s="195" t="s">
        <v>138</v>
      </c>
    </row>
    <row r="183" spans="2:65" s="10" customFormat="1" ht="29.85" customHeight="1">
      <c r="B183" s="159"/>
      <c r="D183" s="170" t="s">
        <v>78</v>
      </c>
      <c r="E183" s="171" t="s">
        <v>176</v>
      </c>
      <c r="F183" s="171" t="s">
        <v>525</v>
      </c>
      <c r="I183" s="162"/>
      <c r="J183" s="172">
        <f>BK183</f>
        <v>0</v>
      </c>
      <c r="L183" s="159"/>
      <c r="M183" s="164"/>
      <c r="N183" s="165"/>
      <c r="O183" s="165"/>
      <c r="P183" s="166">
        <f>SUM(P184:P195)</f>
        <v>0</v>
      </c>
      <c r="Q183" s="165"/>
      <c r="R183" s="166">
        <f>SUM(R184:R195)</f>
        <v>0.16183999999999998</v>
      </c>
      <c r="S183" s="165"/>
      <c r="T183" s="167">
        <f>SUM(T184:T195)</f>
        <v>0</v>
      </c>
      <c r="AR183" s="160" t="s">
        <v>24</v>
      </c>
      <c r="AT183" s="168" t="s">
        <v>78</v>
      </c>
      <c r="AU183" s="168" t="s">
        <v>24</v>
      </c>
      <c r="AY183" s="160" t="s">
        <v>138</v>
      </c>
      <c r="BK183" s="169">
        <f>SUM(BK184:BK195)</f>
        <v>0</v>
      </c>
    </row>
    <row r="184" spans="2:65" s="1" customFormat="1" ht="38.25" customHeight="1">
      <c r="B184" s="173"/>
      <c r="C184" s="174" t="s">
        <v>526</v>
      </c>
      <c r="D184" s="174" t="s">
        <v>140</v>
      </c>
      <c r="E184" s="175" t="s">
        <v>527</v>
      </c>
      <c r="F184" s="176" t="s">
        <v>528</v>
      </c>
      <c r="G184" s="177" t="s">
        <v>166</v>
      </c>
      <c r="H184" s="178">
        <v>1465.2</v>
      </c>
      <c r="I184" s="179"/>
      <c r="J184" s="180">
        <f>ROUND(I184*H184,2)</f>
        <v>0</v>
      </c>
      <c r="K184" s="176" t="s">
        <v>144</v>
      </c>
      <c r="L184" s="40"/>
      <c r="M184" s="181" t="s">
        <v>5</v>
      </c>
      <c r="N184" s="182" t="s">
        <v>50</v>
      </c>
      <c r="O184" s="41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AR184" s="23" t="s">
        <v>145</v>
      </c>
      <c r="AT184" s="23" t="s">
        <v>140</v>
      </c>
      <c r="AU184" s="23" t="s">
        <v>88</v>
      </c>
      <c r="AY184" s="23" t="s">
        <v>138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24</v>
      </c>
      <c r="BK184" s="185">
        <f>ROUND(I184*H184,2)</f>
        <v>0</v>
      </c>
      <c r="BL184" s="23" t="s">
        <v>145</v>
      </c>
      <c r="BM184" s="23" t="s">
        <v>529</v>
      </c>
    </row>
    <row r="185" spans="2:65" s="11" customFormat="1">
      <c r="B185" s="186"/>
      <c r="D185" s="187" t="s">
        <v>147</v>
      </c>
      <c r="E185" s="188" t="s">
        <v>5</v>
      </c>
      <c r="F185" s="189" t="s">
        <v>530</v>
      </c>
      <c r="H185" s="190">
        <v>1465.2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147</v>
      </c>
      <c r="AU185" s="195" t="s">
        <v>88</v>
      </c>
      <c r="AV185" s="11" t="s">
        <v>88</v>
      </c>
      <c r="AW185" s="11" t="s">
        <v>43</v>
      </c>
      <c r="AX185" s="11" t="s">
        <v>24</v>
      </c>
      <c r="AY185" s="195" t="s">
        <v>138</v>
      </c>
    </row>
    <row r="186" spans="2:65" s="1" customFormat="1" ht="38.25" customHeight="1">
      <c r="B186" s="173"/>
      <c r="C186" s="174" t="s">
        <v>531</v>
      </c>
      <c r="D186" s="174" t="s">
        <v>140</v>
      </c>
      <c r="E186" s="175" t="s">
        <v>532</v>
      </c>
      <c r="F186" s="176" t="s">
        <v>533</v>
      </c>
      <c r="G186" s="177" t="s">
        <v>166</v>
      </c>
      <c r="H186" s="178">
        <v>58608</v>
      </c>
      <c r="I186" s="179"/>
      <c r="J186" s="180">
        <f>ROUND(I186*H186,2)</f>
        <v>0</v>
      </c>
      <c r="K186" s="176" t="s">
        <v>144</v>
      </c>
      <c r="L186" s="40"/>
      <c r="M186" s="181" t="s">
        <v>5</v>
      </c>
      <c r="N186" s="182" t="s">
        <v>50</v>
      </c>
      <c r="O186" s="41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AR186" s="23" t="s">
        <v>145</v>
      </c>
      <c r="AT186" s="23" t="s">
        <v>140</v>
      </c>
      <c r="AU186" s="23" t="s">
        <v>88</v>
      </c>
      <c r="AY186" s="23" t="s">
        <v>138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3" t="s">
        <v>24</v>
      </c>
      <c r="BK186" s="185">
        <f>ROUND(I186*H186,2)</f>
        <v>0</v>
      </c>
      <c r="BL186" s="23" t="s">
        <v>145</v>
      </c>
      <c r="BM186" s="23" t="s">
        <v>534</v>
      </c>
    </row>
    <row r="187" spans="2:65" s="11" customFormat="1">
      <c r="B187" s="186"/>
      <c r="D187" s="187" t="s">
        <v>147</v>
      </c>
      <c r="F187" s="189" t="s">
        <v>535</v>
      </c>
      <c r="H187" s="190">
        <v>58608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147</v>
      </c>
      <c r="AU187" s="195" t="s">
        <v>88</v>
      </c>
      <c r="AV187" s="11" t="s">
        <v>88</v>
      </c>
      <c r="AW187" s="11" t="s">
        <v>6</v>
      </c>
      <c r="AX187" s="11" t="s">
        <v>24</v>
      </c>
      <c r="AY187" s="195" t="s">
        <v>138</v>
      </c>
    </row>
    <row r="188" spans="2:65" s="1" customFormat="1" ht="38.25" customHeight="1">
      <c r="B188" s="173"/>
      <c r="C188" s="174" t="s">
        <v>536</v>
      </c>
      <c r="D188" s="174" t="s">
        <v>140</v>
      </c>
      <c r="E188" s="175" t="s">
        <v>537</v>
      </c>
      <c r="F188" s="176" t="s">
        <v>538</v>
      </c>
      <c r="G188" s="177" t="s">
        <v>166</v>
      </c>
      <c r="H188" s="178">
        <v>1465.2</v>
      </c>
      <c r="I188" s="179"/>
      <c r="J188" s="180">
        <f>ROUND(I188*H188,2)</f>
        <v>0</v>
      </c>
      <c r="K188" s="176" t="s">
        <v>144</v>
      </c>
      <c r="L188" s="40"/>
      <c r="M188" s="181" t="s">
        <v>5</v>
      </c>
      <c r="N188" s="182" t="s">
        <v>50</v>
      </c>
      <c r="O188" s="41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AR188" s="23" t="s">
        <v>145</v>
      </c>
      <c r="AT188" s="23" t="s">
        <v>140</v>
      </c>
      <c r="AU188" s="23" t="s">
        <v>88</v>
      </c>
      <c r="AY188" s="23" t="s">
        <v>138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3" t="s">
        <v>24</v>
      </c>
      <c r="BK188" s="185">
        <f>ROUND(I188*H188,2)</f>
        <v>0</v>
      </c>
      <c r="BL188" s="23" t="s">
        <v>145</v>
      </c>
      <c r="BM188" s="23" t="s">
        <v>539</v>
      </c>
    </row>
    <row r="189" spans="2:65" s="1" customFormat="1" ht="25.5" customHeight="1">
      <c r="B189" s="173"/>
      <c r="C189" s="174" t="s">
        <v>540</v>
      </c>
      <c r="D189" s="174" t="s">
        <v>140</v>
      </c>
      <c r="E189" s="175" t="s">
        <v>541</v>
      </c>
      <c r="F189" s="176" t="s">
        <v>542</v>
      </c>
      <c r="G189" s="177" t="s">
        <v>166</v>
      </c>
      <c r="H189" s="178">
        <v>368</v>
      </c>
      <c r="I189" s="179"/>
      <c r="J189" s="180">
        <f>ROUND(I189*H189,2)</f>
        <v>0</v>
      </c>
      <c r="K189" s="176" t="s">
        <v>144</v>
      </c>
      <c r="L189" s="40"/>
      <c r="M189" s="181" t="s">
        <v>5</v>
      </c>
      <c r="N189" s="182" t="s">
        <v>50</v>
      </c>
      <c r="O189" s="41"/>
      <c r="P189" s="183">
        <f>O189*H189</f>
        <v>0</v>
      </c>
      <c r="Q189" s="183">
        <v>1.2999999999999999E-4</v>
      </c>
      <c r="R189" s="183">
        <f>Q189*H189</f>
        <v>4.7839999999999994E-2</v>
      </c>
      <c r="S189" s="183">
        <v>0</v>
      </c>
      <c r="T189" s="184">
        <f>S189*H189</f>
        <v>0</v>
      </c>
      <c r="AR189" s="23" t="s">
        <v>145</v>
      </c>
      <c r="AT189" s="23" t="s">
        <v>140</v>
      </c>
      <c r="AU189" s="23" t="s">
        <v>88</v>
      </c>
      <c r="AY189" s="23" t="s">
        <v>138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24</v>
      </c>
      <c r="BK189" s="185">
        <f>ROUND(I189*H189,2)</f>
        <v>0</v>
      </c>
      <c r="BL189" s="23" t="s">
        <v>145</v>
      </c>
      <c r="BM189" s="23" t="s">
        <v>543</v>
      </c>
    </row>
    <row r="190" spans="2:65" s="1" customFormat="1" ht="25.5" customHeight="1">
      <c r="B190" s="173"/>
      <c r="C190" s="174" t="s">
        <v>544</v>
      </c>
      <c r="D190" s="174" t="s">
        <v>140</v>
      </c>
      <c r="E190" s="175" t="s">
        <v>545</v>
      </c>
      <c r="F190" s="176" t="s">
        <v>546</v>
      </c>
      <c r="G190" s="177" t="s">
        <v>166</v>
      </c>
      <c r="H190" s="178">
        <v>1805.4749999999999</v>
      </c>
      <c r="I190" s="179"/>
      <c r="J190" s="180">
        <f>ROUND(I190*H190,2)</f>
        <v>0</v>
      </c>
      <c r="K190" s="176" t="s">
        <v>144</v>
      </c>
      <c r="L190" s="40"/>
      <c r="M190" s="181" t="s">
        <v>5</v>
      </c>
      <c r="N190" s="182" t="s">
        <v>50</v>
      </c>
      <c r="O190" s="41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AR190" s="23" t="s">
        <v>145</v>
      </c>
      <c r="AT190" s="23" t="s">
        <v>140</v>
      </c>
      <c r="AU190" s="23" t="s">
        <v>88</v>
      </c>
      <c r="AY190" s="23" t="s">
        <v>138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3" t="s">
        <v>24</v>
      </c>
      <c r="BK190" s="185">
        <f>ROUND(I190*H190,2)</f>
        <v>0</v>
      </c>
      <c r="BL190" s="23" t="s">
        <v>145</v>
      </c>
      <c r="BM190" s="23" t="s">
        <v>547</v>
      </c>
    </row>
    <row r="191" spans="2:65" s="11" customFormat="1">
      <c r="B191" s="186"/>
      <c r="D191" s="187" t="s">
        <v>147</v>
      </c>
      <c r="E191" s="188" t="s">
        <v>5</v>
      </c>
      <c r="F191" s="189" t="s">
        <v>548</v>
      </c>
      <c r="H191" s="190">
        <v>1805.4749999999999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147</v>
      </c>
      <c r="AU191" s="195" t="s">
        <v>88</v>
      </c>
      <c r="AV191" s="11" t="s">
        <v>88</v>
      </c>
      <c r="AW191" s="11" t="s">
        <v>43</v>
      </c>
      <c r="AX191" s="11" t="s">
        <v>24</v>
      </c>
      <c r="AY191" s="195" t="s">
        <v>138</v>
      </c>
    </row>
    <row r="192" spans="2:65" s="1" customFormat="1" ht="16.5" customHeight="1">
      <c r="B192" s="173"/>
      <c r="C192" s="174" t="s">
        <v>549</v>
      </c>
      <c r="D192" s="174" t="s">
        <v>140</v>
      </c>
      <c r="E192" s="175" t="s">
        <v>550</v>
      </c>
      <c r="F192" s="176" t="s">
        <v>551</v>
      </c>
      <c r="G192" s="177" t="s">
        <v>220</v>
      </c>
      <c r="H192" s="178">
        <v>5</v>
      </c>
      <c r="I192" s="179"/>
      <c r="J192" s="180">
        <f>ROUND(I192*H192,2)</f>
        <v>0</v>
      </c>
      <c r="K192" s="176" t="s">
        <v>5</v>
      </c>
      <c r="L192" s="40"/>
      <c r="M192" s="181" t="s">
        <v>5</v>
      </c>
      <c r="N192" s="182" t="s">
        <v>50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145</v>
      </c>
      <c r="AT192" s="23" t="s">
        <v>140</v>
      </c>
      <c r="AU192" s="23" t="s">
        <v>88</v>
      </c>
      <c r="AY192" s="23" t="s">
        <v>138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24</v>
      </c>
      <c r="BK192" s="185">
        <f>ROUND(I192*H192,2)</f>
        <v>0</v>
      </c>
      <c r="BL192" s="23" t="s">
        <v>145</v>
      </c>
      <c r="BM192" s="23" t="s">
        <v>552</v>
      </c>
    </row>
    <row r="193" spans="2:65" s="1" customFormat="1" ht="16.5" customHeight="1">
      <c r="B193" s="173"/>
      <c r="C193" s="196" t="s">
        <v>553</v>
      </c>
      <c r="D193" s="196" t="s">
        <v>193</v>
      </c>
      <c r="E193" s="197" t="s">
        <v>554</v>
      </c>
      <c r="F193" s="198" t="s">
        <v>555</v>
      </c>
      <c r="G193" s="199" t="s">
        <v>220</v>
      </c>
      <c r="H193" s="200">
        <v>5</v>
      </c>
      <c r="I193" s="201"/>
      <c r="J193" s="202">
        <f>ROUND(I193*H193,2)</f>
        <v>0</v>
      </c>
      <c r="K193" s="198" t="s">
        <v>144</v>
      </c>
      <c r="L193" s="203"/>
      <c r="M193" s="204" t="s">
        <v>5</v>
      </c>
      <c r="N193" s="205" t="s">
        <v>50</v>
      </c>
      <c r="O193" s="41"/>
      <c r="P193" s="183">
        <f>O193*H193</f>
        <v>0</v>
      </c>
      <c r="Q193" s="183">
        <v>0.01</v>
      </c>
      <c r="R193" s="183">
        <f>Q193*H193</f>
        <v>0.05</v>
      </c>
      <c r="S193" s="183">
        <v>0</v>
      </c>
      <c r="T193" s="184">
        <f>S193*H193</f>
        <v>0</v>
      </c>
      <c r="AR193" s="23" t="s">
        <v>172</v>
      </c>
      <c r="AT193" s="23" t="s">
        <v>193</v>
      </c>
      <c r="AU193" s="23" t="s">
        <v>88</v>
      </c>
      <c r="AY193" s="23" t="s">
        <v>138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24</v>
      </c>
      <c r="BK193" s="185">
        <f>ROUND(I193*H193,2)</f>
        <v>0</v>
      </c>
      <c r="BL193" s="23" t="s">
        <v>145</v>
      </c>
      <c r="BM193" s="23" t="s">
        <v>556</v>
      </c>
    </row>
    <row r="194" spans="2:65" s="1" customFormat="1" ht="38.25" customHeight="1">
      <c r="B194" s="173"/>
      <c r="C194" s="174" t="s">
        <v>557</v>
      </c>
      <c r="D194" s="174" t="s">
        <v>140</v>
      </c>
      <c r="E194" s="175" t="s">
        <v>558</v>
      </c>
      <c r="F194" s="176" t="s">
        <v>559</v>
      </c>
      <c r="G194" s="177" t="s">
        <v>220</v>
      </c>
      <c r="H194" s="178">
        <v>256</v>
      </c>
      <c r="I194" s="179"/>
      <c r="J194" s="180">
        <f>ROUND(I194*H194,2)</f>
        <v>0</v>
      </c>
      <c r="K194" s="176" t="s">
        <v>144</v>
      </c>
      <c r="L194" s="40"/>
      <c r="M194" s="181" t="s">
        <v>5</v>
      </c>
      <c r="N194" s="182" t="s">
        <v>50</v>
      </c>
      <c r="O194" s="41"/>
      <c r="P194" s="183">
        <f>O194*H194</f>
        <v>0</v>
      </c>
      <c r="Q194" s="183">
        <v>2.5000000000000001E-4</v>
      </c>
      <c r="R194" s="183">
        <f>Q194*H194</f>
        <v>6.4000000000000001E-2</v>
      </c>
      <c r="S194" s="183">
        <v>0</v>
      </c>
      <c r="T194" s="184">
        <f>S194*H194</f>
        <v>0</v>
      </c>
      <c r="AR194" s="23" t="s">
        <v>145</v>
      </c>
      <c r="AT194" s="23" t="s">
        <v>140</v>
      </c>
      <c r="AU194" s="23" t="s">
        <v>88</v>
      </c>
      <c r="AY194" s="23" t="s">
        <v>138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24</v>
      </c>
      <c r="BK194" s="185">
        <f>ROUND(I194*H194,2)</f>
        <v>0</v>
      </c>
      <c r="BL194" s="23" t="s">
        <v>145</v>
      </c>
      <c r="BM194" s="23" t="s">
        <v>560</v>
      </c>
    </row>
    <row r="195" spans="2:65" s="1" customFormat="1" ht="16.5" customHeight="1">
      <c r="B195" s="173"/>
      <c r="C195" s="196" t="s">
        <v>561</v>
      </c>
      <c r="D195" s="196" t="s">
        <v>193</v>
      </c>
      <c r="E195" s="197" t="s">
        <v>562</v>
      </c>
      <c r="F195" s="198" t="s">
        <v>563</v>
      </c>
      <c r="G195" s="199" t="s">
        <v>352</v>
      </c>
      <c r="H195" s="200">
        <v>256</v>
      </c>
      <c r="I195" s="201"/>
      <c r="J195" s="202">
        <f>ROUND(I195*H195,2)</f>
        <v>0</v>
      </c>
      <c r="K195" s="198" t="s">
        <v>5</v>
      </c>
      <c r="L195" s="203"/>
      <c r="M195" s="204" t="s">
        <v>5</v>
      </c>
      <c r="N195" s="205" t="s">
        <v>50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172</v>
      </c>
      <c r="AT195" s="23" t="s">
        <v>193</v>
      </c>
      <c r="AU195" s="23" t="s">
        <v>88</v>
      </c>
      <c r="AY195" s="23" t="s">
        <v>138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24</v>
      </c>
      <c r="BK195" s="185">
        <f>ROUND(I195*H195,2)</f>
        <v>0</v>
      </c>
      <c r="BL195" s="23" t="s">
        <v>145</v>
      </c>
      <c r="BM195" s="23" t="s">
        <v>564</v>
      </c>
    </row>
    <row r="196" spans="2:65" s="10" customFormat="1" ht="29.85" customHeight="1">
      <c r="B196" s="159"/>
      <c r="D196" s="170" t="s">
        <v>78</v>
      </c>
      <c r="E196" s="171" t="s">
        <v>287</v>
      </c>
      <c r="F196" s="171" t="s">
        <v>288</v>
      </c>
      <c r="I196" s="162"/>
      <c r="J196" s="172">
        <f>BK196</f>
        <v>0</v>
      </c>
      <c r="L196" s="159"/>
      <c r="M196" s="164"/>
      <c r="N196" s="165"/>
      <c r="O196" s="165"/>
      <c r="P196" s="166">
        <f>P197</f>
        <v>0</v>
      </c>
      <c r="Q196" s="165"/>
      <c r="R196" s="166">
        <f>R197</f>
        <v>0</v>
      </c>
      <c r="S196" s="165"/>
      <c r="T196" s="167">
        <f>T197</f>
        <v>0</v>
      </c>
      <c r="AR196" s="160" t="s">
        <v>24</v>
      </c>
      <c r="AT196" s="168" t="s">
        <v>78</v>
      </c>
      <c r="AU196" s="168" t="s">
        <v>24</v>
      </c>
      <c r="AY196" s="160" t="s">
        <v>138</v>
      </c>
      <c r="BK196" s="169">
        <f>BK197</f>
        <v>0</v>
      </c>
    </row>
    <row r="197" spans="2:65" s="1" customFormat="1" ht="38.25" customHeight="1">
      <c r="B197" s="173"/>
      <c r="C197" s="320" t="s">
        <v>565</v>
      </c>
      <c r="D197" s="320" t="s">
        <v>140</v>
      </c>
      <c r="E197" s="175" t="s">
        <v>566</v>
      </c>
      <c r="F197" s="176" t="s">
        <v>567</v>
      </c>
      <c r="G197" s="177" t="s">
        <v>196</v>
      </c>
      <c r="H197" s="178">
        <v>2577.5169999999998</v>
      </c>
      <c r="I197" s="179"/>
      <c r="J197" s="180">
        <f>ROUND(I197*H197,2)</f>
        <v>0</v>
      </c>
      <c r="K197" s="176" t="s">
        <v>144</v>
      </c>
      <c r="L197" s="40"/>
      <c r="M197" s="181" t="s">
        <v>5</v>
      </c>
      <c r="N197" s="182" t="s">
        <v>50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145</v>
      </c>
      <c r="AT197" s="23" t="s">
        <v>140</v>
      </c>
      <c r="AU197" s="23" t="s">
        <v>88</v>
      </c>
      <c r="AY197" s="23" t="s">
        <v>138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24</v>
      </c>
      <c r="BK197" s="185">
        <f>ROUND(I197*H197,2)</f>
        <v>0</v>
      </c>
      <c r="BL197" s="23" t="s">
        <v>145</v>
      </c>
      <c r="BM197" s="23" t="s">
        <v>568</v>
      </c>
    </row>
    <row r="198" spans="2:65" s="10" customFormat="1" ht="37.35" customHeight="1">
      <c r="B198" s="159"/>
      <c r="D198" s="160" t="s">
        <v>78</v>
      </c>
      <c r="E198" s="161" t="s">
        <v>569</v>
      </c>
      <c r="F198" s="161" t="s">
        <v>570</v>
      </c>
      <c r="I198" s="162"/>
      <c r="J198" s="163">
        <f>BK198</f>
        <v>0</v>
      </c>
      <c r="L198" s="159"/>
      <c r="M198" s="164"/>
      <c r="N198" s="165"/>
      <c r="O198" s="165"/>
      <c r="P198" s="166">
        <f>P199+P221+P223+P225+P231+P239+P247</f>
        <v>0</v>
      </c>
      <c r="Q198" s="165"/>
      <c r="R198" s="166">
        <f>R199+R221+R223+R225+R231+R239+R247</f>
        <v>16.382745800000002</v>
      </c>
      <c r="S198" s="165"/>
      <c r="T198" s="167">
        <f>T199+T221+T223+T225+T231+T239+T247</f>
        <v>0</v>
      </c>
      <c r="AR198" s="160" t="s">
        <v>88</v>
      </c>
      <c r="AT198" s="168" t="s">
        <v>78</v>
      </c>
      <c r="AU198" s="168" t="s">
        <v>79</v>
      </c>
      <c r="AY198" s="160" t="s">
        <v>138</v>
      </c>
      <c r="BK198" s="169">
        <f>BK199+BK221+BK223+BK225+BK231+BK239+BK247</f>
        <v>0</v>
      </c>
    </row>
    <row r="199" spans="2:65" s="10" customFormat="1" ht="19.899999999999999" customHeight="1">
      <c r="B199" s="159"/>
      <c r="D199" s="170" t="s">
        <v>78</v>
      </c>
      <c r="E199" s="171" t="s">
        <v>571</v>
      </c>
      <c r="F199" s="171" t="s">
        <v>572</v>
      </c>
      <c r="I199" s="162"/>
      <c r="J199" s="172">
        <f>BK199</f>
        <v>0</v>
      </c>
      <c r="L199" s="159"/>
      <c r="M199" s="164"/>
      <c r="N199" s="165"/>
      <c r="O199" s="165"/>
      <c r="P199" s="166">
        <f>SUM(P200:P220)</f>
        <v>0</v>
      </c>
      <c r="Q199" s="165"/>
      <c r="R199" s="166">
        <f>SUM(R200:R220)</f>
        <v>9.7308098000000012</v>
      </c>
      <c r="S199" s="165"/>
      <c r="T199" s="167">
        <f>SUM(T200:T220)</f>
        <v>0</v>
      </c>
      <c r="AR199" s="160" t="s">
        <v>88</v>
      </c>
      <c r="AT199" s="168" t="s">
        <v>78</v>
      </c>
      <c r="AU199" s="168" t="s">
        <v>24</v>
      </c>
      <c r="AY199" s="160" t="s">
        <v>138</v>
      </c>
      <c r="BK199" s="169">
        <f>SUM(BK200:BK220)</f>
        <v>0</v>
      </c>
    </row>
    <row r="200" spans="2:65" s="1" customFormat="1" ht="25.5" customHeight="1">
      <c r="B200" s="173"/>
      <c r="C200" s="174" t="s">
        <v>573</v>
      </c>
      <c r="D200" s="174" t="s">
        <v>140</v>
      </c>
      <c r="E200" s="175" t="s">
        <v>574</v>
      </c>
      <c r="F200" s="176" t="s">
        <v>575</v>
      </c>
      <c r="G200" s="177" t="s">
        <v>166</v>
      </c>
      <c r="H200" s="178">
        <v>1805.4749999999999</v>
      </c>
      <c r="I200" s="179"/>
      <c r="J200" s="180">
        <f>ROUND(I200*H200,2)</f>
        <v>0</v>
      </c>
      <c r="K200" s="176" t="s">
        <v>144</v>
      </c>
      <c r="L200" s="40"/>
      <c r="M200" s="181" t="s">
        <v>5</v>
      </c>
      <c r="N200" s="182" t="s">
        <v>50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209</v>
      </c>
      <c r="AT200" s="23" t="s">
        <v>140</v>
      </c>
      <c r="AU200" s="23" t="s">
        <v>88</v>
      </c>
      <c r="AY200" s="23" t="s">
        <v>138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24</v>
      </c>
      <c r="BK200" s="185">
        <f>ROUND(I200*H200,2)</f>
        <v>0</v>
      </c>
      <c r="BL200" s="23" t="s">
        <v>209</v>
      </c>
      <c r="BM200" s="23" t="s">
        <v>576</v>
      </c>
    </row>
    <row r="201" spans="2:65" s="11" customFormat="1">
      <c r="B201" s="186"/>
      <c r="D201" s="187" t="s">
        <v>147</v>
      </c>
      <c r="E201" s="188" t="s">
        <v>5</v>
      </c>
      <c r="F201" s="189" t="s">
        <v>548</v>
      </c>
      <c r="H201" s="190">
        <v>1805.4749999999999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5" t="s">
        <v>147</v>
      </c>
      <c r="AU201" s="195" t="s">
        <v>88</v>
      </c>
      <c r="AV201" s="11" t="s">
        <v>88</v>
      </c>
      <c r="AW201" s="11" t="s">
        <v>43</v>
      </c>
      <c r="AX201" s="11" t="s">
        <v>24</v>
      </c>
      <c r="AY201" s="195" t="s">
        <v>138</v>
      </c>
    </row>
    <row r="202" spans="2:65" s="1" customFormat="1" ht="25.5" customHeight="1">
      <c r="B202" s="173"/>
      <c r="C202" s="174" t="s">
        <v>577</v>
      </c>
      <c r="D202" s="174" t="s">
        <v>140</v>
      </c>
      <c r="E202" s="175" t="s">
        <v>578</v>
      </c>
      <c r="F202" s="176" t="s">
        <v>579</v>
      </c>
      <c r="G202" s="177" t="s">
        <v>166</v>
      </c>
      <c r="H202" s="178">
        <v>240</v>
      </c>
      <c r="I202" s="179"/>
      <c r="J202" s="180">
        <f>ROUND(I202*H202,2)</f>
        <v>0</v>
      </c>
      <c r="K202" s="176" t="s">
        <v>144</v>
      </c>
      <c r="L202" s="40"/>
      <c r="M202" s="181" t="s">
        <v>5</v>
      </c>
      <c r="N202" s="182" t="s">
        <v>50</v>
      </c>
      <c r="O202" s="41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23" t="s">
        <v>209</v>
      </c>
      <c r="AT202" s="23" t="s">
        <v>140</v>
      </c>
      <c r="AU202" s="23" t="s">
        <v>88</v>
      </c>
      <c r="AY202" s="23" t="s">
        <v>138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24</v>
      </c>
      <c r="BK202" s="185">
        <f>ROUND(I202*H202,2)</f>
        <v>0</v>
      </c>
      <c r="BL202" s="23" t="s">
        <v>209</v>
      </c>
      <c r="BM202" s="23" t="s">
        <v>580</v>
      </c>
    </row>
    <row r="203" spans="2:65" s="11" customFormat="1">
      <c r="B203" s="186"/>
      <c r="D203" s="187" t="s">
        <v>147</v>
      </c>
      <c r="E203" s="188" t="s">
        <v>5</v>
      </c>
      <c r="F203" s="189" t="s">
        <v>581</v>
      </c>
      <c r="H203" s="190">
        <v>240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147</v>
      </c>
      <c r="AU203" s="195" t="s">
        <v>88</v>
      </c>
      <c r="AV203" s="11" t="s">
        <v>88</v>
      </c>
      <c r="AW203" s="11" t="s">
        <v>43</v>
      </c>
      <c r="AX203" s="11" t="s">
        <v>24</v>
      </c>
      <c r="AY203" s="195" t="s">
        <v>138</v>
      </c>
    </row>
    <row r="204" spans="2:65" s="1" customFormat="1" ht="16.5" customHeight="1">
      <c r="B204" s="173"/>
      <c r="C204" s="196" t="s">
        <v>582</v>
      </c>
      <c r="D204" s="196" t="s">
        <v>193</v>
      </c>
      <c r="E204" s="197" t="s">
        <v>583</v>
      </c>
      <c r="F204" s="198" t="s">
        <v>584</v>
      </c>
      <c r="G204" s="199" t="s">
        <v>196</v>
      </c>
      <c r="H204" s="200">
        <v>0.71599999999999997</v>
      </c>
      <c r="I204" s="201"/>
      <c r="J204" s="202">
        <f>ROUND(I204*H204,2)</f>
        <v>0</v>
      </c>
      <c r="K204" s="198" t="s">
        <v>144</v>
      </c>
      <c r="L204" s="203"/>
      <c r="M204" s="204" t="s">
        <v>5</v>
      </c>
      <c r="N204" s="205" t="s">
        <v>50</v>
      </c>
      <c r="O204" s="41"/>
      <c r="P204" s="183">
        <f>O204*H204</f>
        <v>0</v>
      </c>
      <c r="Q204" s="183">
        <v>1</v>
      </c>
      <c r="R204" s="183">
        <f>Q204*H204</f>
        <v>0.71599999999999997</v>
      </c>
      <c r="S204" s="183">
        <v>0</v>
      </c>
      <c r="T204" s="184">
        <f>S204*H204</f>
        <v>0</v>
      </c>
      <c r="AR204" s="23" t="s">
        <v>273</v>
      </c>
      <c r="AT204" s="23" t="s">
        <v>193</v>
      </c>
      <c r="AU204" s="23" t="s">
        <v>88</v>
      </c>
      <c r="AY204" s="23" t="s">
        <v>138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24</v>
      </c>
      <c r="BK204" s="185">
        <f>ROUND(I204*H204,2)</f>
        <v>0</v>
      </c>
      <c r="BL204" s="23" t="s">
        <v>209</v>
      </c>
      <c r="BM204" s="23" t="s">
        <v>585</v>
      </c>
    </row>
    <row r="205" spans="2:65" s="1" customFormat="1" ht="27">
      <c r="B205" s="40"/>
      <c r="D205" s="206" t="s">
        <v>285</v>
      </c>
      <c r="F205" s="209" t="s">
        <v>586</v>
      </c>
      <c r="I205" s="210"/>
      <c r="L205" s="40"/>
      <c r="M205" s="211"/>
      <c r="N205" s="41"/>
      <c r="O205" s="41"/>
      <c r="P205" s="41"/>
      <c r="Q205" s="41"/>
      <c r="R205" s="41"/>
      <c r="S205" s="41"/>
      <c r="T205" s="69"/>
      <c r="AT205" s="23" t="s">
        <v>285</v>
      </c>
      <c r="AU205" s="23" t="s">
        <v>88</v>
      </c>
    </row>
    <row r="206" spans="2:65" s="11" customFormat="1">
      <c r="B206" s="186"/>
      <c r="D206" s="206" t="s">
        <v>147</v>
      </c>
      <c r="E206" s="195" t="s">
        <v>5</v>
      </c>
      <c r="F206" s="207" t="s">
        <v>587</v>
      </c>
      <c r="H206" s="208">
        <v>2045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AT206" s="195" t="s">
        <v>147</v>
      </c>
      <c r="AU206" s="195" t="s">
        <v>88</v>
      </c>
      <c r="AV206" s="11" t="s">
        <v>88</v>
      </c>
      <c r="AW206" s="11" t="s">
        <v>43</v>
      </c>
      <c r="AX206" s="11" t="s">
        <v>24</v>
      </c>
      <c r="AY206" s="195" t="s">
        <v>138</v>
      </c>
    </row>
    <row r="207" spans="2:65" s="11" customFormat="1">
      <c r="B207" s="186"/>
      <c r="D207" s="187" t="s">
        <v>147</v>
      </c>
      <c r="F207" s="189" t="s">
        <v>588</v>
      </c>
      <c r="H207" s="190">
        <v>0.71599999999999997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5" t="s">
        <v>147</v>
      </c>
      <c r="AU207" s="195" t="s">
        <v>88</v>
      </c>
      <c r="AV207" s="11" t="s">
        <v>88</v>
      </c>
      <c r="AW207" s="11" t="s">
        <v>6</v>
      </c>
      <c r="AX207" s="11" t="s">
        <v>24</v>
      </c>
      <c r="AY207" s="195" t="s">
        <v>138</v>
      </c>
    </row>
    <row r="208" spans="2:65" s="1" customFormat="1" ht="25.5" customHeight="1">
      <c r="B208" s="173"/>
      <c r="C208" s="174" t="s">
        <v>589</v>
      </c>
      <c r="D208" s="174" t="s">
        <v>140</v>
      </c>
      <c r="E208" s="175" t="s">
        <v>590</v>
      </c>
      <c r="F208" s="176" t="s">
        <v>591</v>
      </c>
      <c r="G208" s="177" t="s">
        <v>166</v>
      </c>
      <c r="H208" s="178">
        <v>1805.4</v>
      </c>
      <c r="I208" s="179"/>
      <c r="J208" s="180">
        <f>ROUND(I208*H208,2)</f>
        <v>0</v>
      </c>
      <c r="K208" s="176" t="s">
        <v>144</v>
      </c>
      <c r="L208" s="40"/>
      <c r="M208" s="181" t="s">
        <v>5</v>
      </c>
      <c r="N208" s="182" t="s">
        <v>50</v>
      </c>
      <c r="O208" s="41"/>
      <c r="P208" s="183">
        <f>O208*H208</f>
        <v>0</v>
      </c>
      <c r="Q208" s="183">
        <v>4.0000000000000002E-4</v>
      </c>
      <c r="R208" s="183">
        <f>Q208*H208</f>
        <v>0.72216000000000002</v>
      </c>
      <c r="S208" s="183">
        <v>0</v>
      </c>
      <c r="T208" s="184">
        <f>S208*H208</f>
        <v>0</v>
      </c>
      <c r="AR208" s="23" t="s">
        <v>209</v>
      </c>
      <c r="AT208" s="23" t="s">
        <v>140</v>
      </c>
      <c r="AU208" s="23" t="s">
        <v>88</v>
      </c>
      <c r="AY208" s="23" t="s">
        <v>138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3" t="s">
        <v>24</v>
      </c>
      <c r="BK208" s="185">
        <f>ROUND(I208*H208,2)</f>
        <v>0</v>
      </c>
      <c r="BL208" s="23" t="s">
        <v>209</v>
      </c>
      <c r="BM208" s="23" t="s">
        <v>592</v>
      </c>
    </row>
    <row r="209" spans="2:65" s="1" customFormat="1" ht="16.5" customHeight="1">
      <c r="B209" s="173"/>
      <c r="C209" s="196" t="s">
        <v>593</v>
      </c>
      <c r="D209" s="196" t="s">
        <v>193</v>
      </c>
      <c r="E209" s="197" t="s">
        <v>594</v>
      </c>
      <c r="F209" s="198" t="s">
        <v>595</v>
      </c>
      <c r="G209" s="199" t="s">
        <v>166</v>
      </c>
      <c r="H209" s="200">
        <v>2076.21</v>
      </c>
      <c r="I209" s="201"/>
      <c r="J209" s="202">
        <f>ROUND(I209*H209,2)</f>
        <v>0</v>
      </c>
      <c r="K209" s="198" t="s">
        <v>144</v>
      </c>
      <c r="L209" s="203"/>
      <c r="M209" s="204" t="s">
        <v>5</v>
      </c>
      <c r="N209" s="205" t="s">
        <v>50</v>
      </c>
      <c r="O209" s="41"/>
      <c r="P209" s="183">
        <f>O209*H209</f>
        <v>0</v>
      </c>
      <c r="Q209" s="183">
        <v>3.8800000000000002E-3</v>
      </c>
      <c r="R209" s="183">
        <f>Q209*H209</f>
        <v>8.0556948000000013</v>
      </c>
      <c r="S209" s="183">
        <v>0</v>
      </c>
      <c r="T209" s="184">
        <f>S209*H209</f>
        <v>0</v>
      </c>
      <c r="AR209" s="23" t="s">
        <v>273</v>
      </c>
      <c r="AT209" s="23" t="s">
        <v>193</v>
      </c>
      <c r="AU209" s="23" t="s">
        <v>88</v>
      </c>
      <c r="AY209" s="23" t="s">
        <v>138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3" t="s">
        <v>24</v>
      </c>
      <c r="BK209" s="185">
        <f>ROUND(I209*H209,2)</f>
        <v>0</v>
      </c>
      <c r="BL209" s="23" t="s">
        <v>209</v>
      </c>
      <c r="BM209" s="23" t="s">
        <v>596</v>
      </c>
    </row>
    <row r="210" spans="2:65" s="11" customFormat="1">
      <c r="B210" s="186"/>
      <c r="D210" s="187" t="s">
        <v>147</v>
      </c>
      <c r="F210" s="189" t="s">
        <v>597</v>
      </c>
      <c r="H210" s="190">
        <v>2076.21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95" t="s">
        <v>147</v>
      </c>
      <c r="AU210" s="195" t="s">
        <v>88</v>
      </c>
      <c r="AV210" s="11" t="s">
        <v>88</v>
      </c>
      <c r="AW210" s="11" t="s">
        <v>6</v>
      </c>
      <c r="AX210" s="11" t="s">
        <v>24</v>
      </c>
      <c r="AY210" s="195" t="s">
        <v>138</v>
      </c>
    </row>
    <row r="211" spans="2:65" s="1" customFormat="1" ht="25.5" customHeight="1">
      <c r="B211" s="173"/>
      <c r="C211" s="320" t="s">
        <v>598</v>
      </c>
      <c r="D211" s="320" t="s">
        <v>140</v>
      </c>
      <c r="E211" s="175" t="s">
        <v>599</v>
      </c>
      <c r="F211" s="176" t="s">
        <v>600</v>
      </c>
      <c r="G211" s="177" t="s">
        <v>166</v>
      </c>
      <c r="H211" s="178">
        <v>347</v>
      </c>
      <c r="I211" s="179"/>
      <c r="J211" s="180">
        <f>ROUND(I211*H211,2)</f>
        <v>0</v>
      </c>
      <c r="K211" s="176" t="s">
        <v>144</v>
      </c>
      <c r="L211" s="40"/>
      <c r="M211" s="181" t="s">
        <v>5</v>
      </c>
      <c r="N211" s="182" t="s">
        <v>50</v>
      </c>
      <c r="O211" s="41"/>
      <c r="P211" s="183">
        <f>O211*H211</f>
        <v>0</v>
      </c>
      <c r="Q211" s="183">
        <v>5.9000000000000003E-4</v>
      </c>
      <c r="R211" s="183">
        <f>Q211*H211</f>
        <v>0.20473000000000002</v>
      </c>
      <c r="S211" s="183">
        <v>0</v>
      </c>
      <c r="T211" s="184">
        <f>S211*H211</f>
        <v>0</v>
      </c>
      <c r="AR211" s="23" t="s">
        <v>209</v>
      </c>
      <c r="AT211" s="23" t="s">
        <v>140</v>
      </c>
      <c r="AU211" s="23" t="s">
        <v>88</v>
      </c>
      <c r="AY211" s="23" t="s">
        <v>138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24</v>
      </c>
      <c r="BK211" s="185">
        <f>ROUND(I211*H211,2)</f>
        <v>0</v>
      </c>
      <c r="BL211" s="23" t="s">
        <v>209</v>
      </c>
      <c r="BM211" s="23" t="s">
        <v>601</v>
      </c>
    </row>
    <row r="212" spans="2:65" s="11" customFormat="1">
      <c r="B212" s="186"/>
      <c r="D212" s="187" t="s">
        <v>147</v>
      </c>
      <c r="E212" s="188" t="s">
        <v>5</v>
      </c>
      <c r="F212" s="189" t="s">
        <v>602</v>
      </c>
      <c r="H212" s="190">
        <v>347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AT212" s="195" t="s">
        <v>147</v>
      </c>
      <c r="AU212" s="195" t="s">
        <v>88</v>
      </c>
      <c r="AV212" s="11" t="s">
        <v>88</v>
      </c>
      <c r="AW212" s="11" t="s">
        <v>43</v>
      </c>
      <c r="AX212" s="11" t="s">
        <v>24</v>
      </c>
      <c r="AY212" s="195" t="s">
        <v>138</v>
      </c>
    </row>
    <row r="213" spans="2:65" s="1" customFormat="1" ht="25.5" customHeight="1">
      <c r="B213" s="173"/>
      <c r="C213" s="174" t="s">
        <v>603</v>
      </c>
      <c r="D213" s="174" t="s">
        <v>140</v>
      </c>
      <c r="E213" s="175" t="s">
        <v>604</v>
      </c>
      <c r="F213" s="176" t="s">
        <v>605</v>
      </c>
      <c r="G213" s="177" t="s">
        <v>207</v>
      </c>
      <c r="H213" s="178">
        <v>85</v>
      </c>
      <c r="I213" s="179"/>
      <c r="J213" s="180">
        <f>ROUND(I213*H213,2)</f>
        <v>0</v>
      </c>
      <c r="K213" s="176" t="s">
        <v>144</v>
      </c>
      <c r="L213" s="40"/>
      <c r="M213" s="181" t="s">
        <v>5</v>
      </c>
      <c r="N213" s="182" t="s">
        <v>50</v>
      </c>
      <c r="O213" s="41"/>
      <c r="P213" s="183">
        <f>O213*H213</f>
        <v>0</v>
      </c>
      <c r="Q213" s="183">
        <v>1.1E-4</v>
      </c>
      <c r="R213" s="183">
        <f>Q213*H213</f>
        <v>9.3500000000000007E-3</v>
      </c>
      <c r="S213" s="183">
        <v>0</v>
      </c>
      <c r="T213" s="184">
        <f>S213*H213</f>
        <v>0</v>
      </c>
      <c r="AR213" s="23" t="s">
        <v>209</v>
      </c>
      <c r="AT213" s="23" t="s">
        <v>140</v>
      </c>
      <c r="AU213" s="23" t="s">
        <v>88</v>
      </c>
      <c r="AY213" s="23" t="s">
        <v>138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24</v>
      </c>
      <c r="BK213" s="185">
        <f>ROUND(I213*H213,2)</f>
        <v>0</v>
      </c>
      <c r="BL213" s="23" t="s">
        <v>209</v>
      </c>
      <c r="BM213" s="23" t="s">
        <v>606</v>
      </c>
    </row>
    <row r="214" spans="2:65" s="1" customFormat="1" ht="16.5" customHeight="1">
      <c r="B214" s="173"/>
      <c r="C214" s="196" t="s">
        <v>607</v>
      </c>
      <c r="D214" s="196" t="s">
        <v>193</v>
      </c>
      <c r="E214" s="197" t="s">
        <v>608</v>
      </c>
      <c r="F214" s="198" t="s">
        <v>609</v>
      </c>
      <c r="G214" s="199" t="s">
        <v>220</v>
      </c>
      <c r="H214" s="200">
        <v>42.5</v>
      </c>
      <c r="I214" s="201"/>
      <c r="J214" s="202">
        <f>ROUND(I214*H214,2)</f>
        <v>0</v>
      </c>
      <c r="K214" s="198" t="s">
        <v>144</v>
      </c>
      <c r="L214" s="203"/>
      <c r="M214" s="204" t="s">
        <v>5</v>
      </c>
      <c r="N214" s="205" t="s">
        <v>50</v>
      </c>
      <c r="O214" s="41"/>
      <c r="P214" s="183">
        <f>O214*H214</f>
        <v>0</v>
      </c>
      <c r="Q214" s="183">
        <v>3.5E-4</v>
      </c>
      <c r="R214" s="183">
        <f>Q214*H214</f>
        <v>1.4874999999999999E-2</v>
      </c>
      <c r="S214" s="183">
        <v>0</v>
      </c>
      <c r="T214" s="184">
        <f>S214*H214</f>
        <v>0</v>
      </c>
      <c r="AR214" s="23" t="s">
        <v>273</v>
      </c>
      <c r="AT214" s="23" t="s">
        <v>193</v>
      </c>
      <c r="AU214" s="23" t="s">
        <v>88</v>
      </c>
      <c r="AY214" s="23" t="s">
        <v>138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3" t="s">
        <v>24</v>
      </c>
      <c r="BK214" s="185">
        <f>ROUND(I214*H214,2)</f>
        <v>0</v>
      </c>
      <c r="BL214" s="23" t="s">
        <v>209</v>
      </c>
      <c r="BM214" s="23" t="s">
        <v>610</v>
      </c>
    </row>
    <row r="215" spans="2:65" s="11" customFormat="1">
      <c r="B215" s="186"/>
      <c r="D215" s="187" t="s">
        <v>147</v>
      </c>
      <c r="F215" s="189" t="s">
        <v>611</v>
      </c>
      <c r="H215" s="190">
        <v>42.5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5" t="s">
        <v>147</v>
      </c>
      <c r="AU215" s="195" t="s">
        <v>88</v>
      </c>
      <c r="AV215" s="11" t="s">
        <v>88</v>
      </c>
      <c r="AW215" s="11" t="s">
        <v>6</v>
      </c>
      <c r="AX215" s="11" t="s">
        <v>24</v>
      </c>
      <c r="AY215" s="195" t="s">
        <v>138</v>
      </c>
    </row>
    <row r="216" spans="2:65" s="1" customFormat="1" ht="16.5" customHeight="1">
      <c r="B216" s="173"/>
      <c r="C216" s="196" t="s">
        <v>612</v>
      </c>
      <c r="D216" s="196" t="s">
        <v>193</v>
      </c>
      <c r="E216" s="197" t="s">
        <v>613</v>
      </c>
      <c r="F216" s="198" t="s">
        <v>614</v>
      </c>
      <c r="G216" s="199" t="s">
        <v>615</v>
      </c>
      <c r="H216" s="200">
        <v>5</v>
      </c>
      <c r="I216" s="201"/>
      <c r="J216" s="202">
        <f>ROUND(I216*H216,2)</f>
        <v>0</v>
      </c>
      <c r="K216" s="198" t="s">
        <v>144</v>
      </c>
      <c r="L216" s="203"/>
      <c r="M216" s="204" t="s">
        <v>5</v>
      </c>
      <c r="N216" s="205" t="s">
        <v>50</v>
      </c>
      <c r="O216" s="41"/>
      <c r="P216" s="183">
        <f>O216*H216</f>
        <v>0</v>
      </c>
      <c r="Q216" s="183">
        <v>1E-3</v>
      </c>
      <c r="R216" s="183">
        <f>Q216*H216</f>
        <v>5.0000000000000001E-3</v>
      </c>
      <c r="S216" s="183">
        <v>0</v>
      </c>
      <c r="T216" s="184">
        <f>S216*H216</f>
        <v>0</v>
      </c>
      <c r="AR216" s="23" t="s">
        <v>273</v>
      </c>
      <c r="AT216" s="23" t="s">
        <v>193</v>
      </c>
      <c r="AU216" s="23" t="s">
        <v>88</v>
      </c>
      <c r="AY216" s="23" t="s">
        <v>138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24</v>
      </c>
      <c r="BK216" s="185">
        <f>ROUND(I216*H216,2)</f>
        <v>0</v>
      </c>
      <c r="BL216" s="23" t="s">
        <v>209</v>
      </c>
      <c r="BM216" s="23" t="s">
        <v>616</v>
      </c>
    </row>
    <row r="217" spans="2:65" s="11" customFormat="1">
      <c r="B217" s="186"/>
      <c r="D217" s="187" t="s">
        <v>147</v>
      </c>
      <c r="F217" s="189" t="s">
        <v>617</v>
      </c>
      <c r="H217" s="190">
        <v>5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147</v>
      </c>
      <c r="AU217" s="195" t="s">
        <v>88</v>
      </c>
      <c r="AV217" s="11" t="s">
        <v>88</v>
      </c>
      <c r="AW217" s="11" t="s">
        <v>6</v>
      </c>
      <c r="AX217" s="11" t="s">
        <v>24</v>
      </c>
      <c r="AY217" s="195" t="s">
        <v>138</v>
      </c>
    </row>
    <row r="218" spans="2:65" s="1" customFormat="1" ht="16.5" customHeight="1">
      <c r="B218" s="173"/>
      <c r="C218" s="196" t="s">
        <v>618</v>
      </c>
      <c r="D218" s="196" t="s">
        <v>193</v>
      </c>
      <c r="E218" s="197" t="s">
        <v>619</v>
      </c>
      <c r="F218" s="198" t="s">
        <v>620</v>
      </c>
      <c r="G218" s="199" t="s">
        <v>621</v>
      </c>
      <c r="H218" s="200">
        <v>5</v>
      </c>
      <c r="I218" s="201"/>
      <c r="J218" s="202">
        <f>ROUND(I218*H218,2)</f>
        <v>0</v>
      </c>
      <c r="K218" s="198" t="s">
        <v>144</v>
      </c>
      <c r="L218" s="203"/>
      <c r="M218" s="204" t="s">
        <v>5</v>
      </c>
      <c r="N218" s="205" t="s">
        <v>50</v>
      </c>
      <c r="O218" s="41"/>
      <c r="P218" s="183">
        <f>O218*H218</f>
        <v>0</v>
      </c>
      <c r="Q218" s="183">
        <v>5.9999999999999995E-4</v>
      </c>
      <c r="R218" s="183">
        <f>Q218*H218</f>
        <v>2.9999999999999996E-3</v>
      </c>
      <c r="S218" s="183">
        <v>0</v>
      </c>
      <c r="T218" s="184">
        <f>S218*H218</f>
        <v>0</v>
      </c>
      <c r="AR218" s="23" t="s">
        <v>273</v>
      </c>
      <c r="AT218" s="23" t="s">
        <v>193</v>
      </c>
      <c r="AU218" s="23" t="s">
        <v>88</v>
      </c>
      <c r="AY218" s="23" t="s">
        <v>138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3" t="s">
        <v>24</v>
      </c>
      <c r="BK218" s="185">
        <f>ROUND(I218*H218,2)</f>
        <v>0</v>
      </c>
      <c r="BL218" s="23" t="s">
        <v>209</v>
      </c>
      <c r="BM218" s="23" t="s">
        <v>622</v>
      </c>
    </row>
    <row r="219" spans="2:65" s="11" customFormat="1">
      <c r="B219" s="186"/>
      <c r="D219" s="187" t="s">
        <v>147</v>
      </c>
      <c r="F219" s="189" t="s">
        <v>617</v>
      </c>
      <c r="H219" s="190">
        <v>5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95" t="s">
        <v>147</v>
      </c>
      <c r="AU219" s="195" t="s">
        <v>88</v>
      </c>
      <c r="AV219" s="11" t="s">
        <v>88</v>
      </c>
      <c r="AW219" s="11" t="s">
        <v>6</v>
      </c>
      <c r="AX219" s="11" t="s">
        <v>24</v>
      </c>
      <c r="AY219" s="195" t="s">
        <v>138</v>
      </c>
    </row>
    <row r="220" spans="2:65" s="1" customFormat="1" ht="38.25" customHeight="1">
      <c r="B220" s="173"/>
      <c r="C220" s="320" t="s">
        <v>623</v>
      </c>
      <c r="D220" s="320" t="s">
        <v>140</v>
      </c>
      <c r="E220" s="175" t="s">
        <v>624</v>
      </c>
      <c r="F220" s="176" t="s">
        <v>625</v>
      </c>
      <c r="G220" s="177" t="s">
        <v>196</v>
      </c>
      <c r="H220" s="178">
        <v>9.7309999999999999</v>
      </c>
      <c r="I220" s="179"/>
      <c r="J220" s="180">
        <f>ROUND(I220*H220,2)</f>
        <v>0</v>
      </c>
      <c r="K220" s="176" t="s">
        <v>144</v>
      </c>
      <c r="L220" s="40"/>
      <c r="M220" s="181" t="s">
        <v>5</v>
      </c>
      <c r="N220" s="182" t="s">
        <v>50</v>
      </c>
      <c r="O220" s="41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AR220" s="23" t="s">
        <v>209</v>
      </c>
      <c r="AT220" s="23" t="s">
        <v>140</v>
      </c>
      <c r="AU220" s="23" t="s">
        <v>88</v>
      </c>
      <c r="AY220" s="23" t="s">
        <v>138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24</v>
      </c>
      <c r="BK220" s="185">
        <f>ROUND(I220*H220,2)</f>
        <v>0</v>
      </c>
      <c r="BL220" s="23" t="s">
        <v>209</v>
      </c>
      <c r="BM220" s="23" t="s">
        <v>626</v>
      </c>
    </row>
    <row r="221" spans="2:65" s="10" customFormat="1" ht="29.85" customHeight="1">
      <c r="B221" s="159"/>
      <c r="D221" s="170" t="s">
        <v>78</v>
      </c>
      <c r="E221" s="171" t="s">
        <v>627</v>
      </c>
      <c r="F221" s="171" t="s">
        <v>628</v>
      </c>
      <c r="I221" s="162"/>
      <c r="J221" s="172">
        <f>BK221</f>
        <v>0</v>
      </c>
      <c r="L221" s="159"/>
      <c r="M221" s="164"/>
      <c r="N221" s="165"/>
      <c r="O221" s="165"/>
      <c r="P221" s="166">
        <f>P222</f>
        <v>0</v>
      </c>
      <c r="Q221" s="165"/>
      <c r="R221" s="166">
        <f>R222</f>
        <v>0</v>
      </c>
      <c r="S221" s="165"/>
      <c r="T221" s="167">
        <f>T222</f>
        <v>0</v>
      </c>
      <c r="AR221" s="160" t="s">
        <v>88</v>
      </c>
      <c r="AT221" s="168" t="s">
        <v>78</v>
      </c>
      <c r="AU221" s="168" t="s">
        <v>24</v>
      </c>
      <c r="AY221" s="160" t="s">
        <v>138</v>
      </c>
      <c r="BK221" s="169">
        <f>BK222</f>
        <v>0</v>
      </c>
    </row>
    <row r="222" spans="2:65" s="1" customFormat="1" ht="25.5" customHeight="1">
      <c r="B222" s="173"/>
      <c r="C222" s="174" t="s">
        <v>629</v>
      </c>
      <c r="D222" s="174" t="s">
        <v>140</v>
      </c>
      <c r="E222" s="175" t="s">
        <v>630</v>
      </c>
      <c r="F222" s="176" t="s">
        <v>631</v>
      </c>
      <c r="G222" s="177" t="s">
        <v>632</v>
      </c>
      <c r="H222" s="178">
        <v>1</v>
      </c>
      <c r="I222" s="179"/>
      <c r="J222" s="180">
        <f>ROUND(I222*H222,2)</f>
        <v>0</v>
      </c>
      <c r="K222" s="176" t="s">
        <v>5</v>
      </c>
      <c r="L222" s="40"/>
      <c r="M222" s="181" t="s">
        <v>5</v>
      </c>
      <c r="N222" s="182" t="s">
        <v>50</v>
      </c>
      <c r="O222" s="41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23" t="s">
        <v>209</v>
      </c>
      <c r="AT222" s="23" t="s">
        <v>140</v>
      </c>
      <c r="AU222" s="23" t="s">
        <v>88</v>
      </c>
      <c r="AY222" s="23" t="s">
        <v>138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24</v>
      </c>
      <c r="BK222" s="185">
        <f>ROUND(I222*H222,2)</f>
        <v>0</v>
      </c>
      <c r="BL222" s="23" t="s">
        <v>209</v>
      </c>
      <c r="BM222" s="23" t="s">
        <v>633</v>
      </c>
    </row>
    <row r="223" spans="2:65" s="10" customFormat="1" ht="29.85" customHeight="1">
      <c r="B223" s="159"/>
      <c r="D223" s="170" t="s">
        <v>78</v>
      </c>
      <c r="E223" s="171" t="s">
        <v>634</v>
      </c>
      <c r="F223" s="171" t="s">
        <v>635</v>
      </c>
      <c r="I223" s="162"/>
      <c r="J223" s="172">
        <f>BK223</f>
        <v>0</v>
      </c>
      <c r="L223" s="159"/>
      <c r="M223" s="164"/>
      <c r="N223" s="165"/>
      <c r="O223" s="165"/>
      <c r="P223" s="166">
        <f>P224</f>
        <v>0</v>
      </c>
      <c r="Q223" s="165"/>
      <c r="R223" s="166">
        <f>R224</f>
        <v>0</v>
      </c>
      <c r="S223" s="165"/>
      <c r="T223" s="167">
        <f>T224</f>
        <v>0</v>
      </c>
      <c r="AR223" s="160" t="s">
        <v>88</v>
      </c>
      <c r="AT223" s="168" t="s">
        <v>78</v>
      </c>
      <c r="AU223" s="168" t="s">
        <v>24</v>
      </c>
      <c r="AY223" s="160" t="s">
        <v>138</v>
      </c>
      <c r="BK223" s="169">
        <f>BK224</f>
        <v>0</v>
      </c>
    </row>
    <row r="224" spans="2:65" s="1" customFormat="1" ht="16.5" customHeight="1">
      <c r="B224" s="173"/>
      <c r="C224" s="174" t="s">
        <v>636</v>
      </c>
      <c r="D224" s="174" t="s">
        <v>140</v>
      </c>
      <c r="E224" s="175" t="s">
        <v>637</v>
      </c>
      <c r="F224" s="176" t="s">
        <v>638</v>
      </c>
      <c r="G224" s="177" t="s">
        <v>632</v>
      </c>
      <c r="H224" s="178">
        <v>1</v>
      </c>
      <c r="I224" s="179"/>
      <c r="J224" s="180">
        <f>ROUND(I224*H224,2)</f>
        <v>0</v>
      </c>
      <c r="K224" s="176" t="s">
        <v>5</v>
      </c>
      <c r="L224" s="40"/>
      <c r="M224" s="181" t="s">
        <v>5</v>
      </c>
      <c r="N224" s="182" t="s">
        <v>50</v>
      </c>
      <c r="O224" s="41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3" t="s">
        <v>209</v>
      </c>
      <c r="AT224" s="23" t="s">
        <v>140</v>
      </c>
      <c r="AU224" s="23" t="s">
        <v>88</v>
      </c>
      <c r="AY224" s="23" t="s">
        <v>138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24</v>
      </c>
      <c r="BK224" s="185">
        <f>ROUND(I224*H224,2)</f>
        <v>0</v>
      </c>
      <c r="BL224" s="23" t="s">
        <v>209</v>
      </c>
      <c r="BM224" s="23" t="s">
        <v>639</v>
      </c>
    </row>
    <row r="225" spans="2:65" s="10" customFormat="1" ht="29.85" customHeight="1">
      <c r="B225" s="159"/>
      <c r="D225" s="170" t="s">
        <v>78</v>
      </c>
      <c r="E225" s="171" t="s">
        <v>640</v>
      </c>
      <c r="F225" s="171" t="s">
        <v>641</v>
      </c>
      <c r="I225" s="162"/>
      <c r="J225" s="172">
        <f>BK225</f>
        <v>0</v>
      </c>
      <c r="L225" s="159"/>
      <c r="M225" s="164"/>
      <c r="N225" s="165"/>
      <c r="O225" s="165"/>
      <c r="P225" s="166">
        <f>SUM(P226:P230)</f>
        <v>0</v>
      </c>
      <c r="Q225" s="165"/>
      <c r="R225" s="166">
        <f>SUM(R226:R230)</f>
        <v>0.86036999999999997</v>
      </c>
      <c r="S225" s="165"/>
      <c r="T225" s="167">
        <f>SUM(T226:T230)</f>
        <v>0</v>
      </c>
      <c r="AR225" s="160" t="s">
        <v>88</v>
      </c>
      <c r="AT225" s="168" t="s">
        <v>78</v>
      </c>
      <c r="AU225" s="168" t="s">
        <v>24</v>
      </c>
      <c r="AY225" s="160" t="s">
        <v>138</v>
      </c>
      <c r="BK225" s="169">
        <f>SUM(BK226:BK230)</f>
        <v>0</v>
      </c>
    </row>
    <row r="226" spans="2:65" s="1" customFormat="1" ht="25.5" customHeight="1">
      <c r="B226" s="173"/>
      <c r="C226" s="174" t="s">
        <v>642</v>
      </c>
      <c r="D226" s="174" t="s">
        <v>140</v>
      </c>
      <c r="E226" s="175" t="s">
        <v>643</v>
      </c>
      <c r="F226" s="176" t="s">
        <v>644</v>
      </c>
      <c r="G226" s="177" t="s">
        <v>207</v>
      </c>
      <c r="H226" s="178">
        <v>131</v>
      </c>
      <c r="I226" s="179"/>
      <c r="J226" s="180">
        <f>ROUND(I226*H226,2)</f>
        <v>0</v>
      </c>
      <c r="K226" s="176" t="s">
        <v>144</v>
      </c>
      <c r="L226" s="40"/>
      <c r="M226" s="181" t="s">
        <v>5</v>
      </c>
      <c r="N226" s="182" t="s">
        <v>50</v>
      </c>
      <c r="O226" s="41"/>
      <c r="P226" s="183">
        <f>O226*H226</f>
        <v>0</v>
      </c>
      <c r="Q226" s="183">
        <v>2.2200000000000002E-3</v>
      </c>
      <c r="R226" s="183">
        <f>Q226*H226</f>
        <v>0.29082000000000002</v>
      </c>
      <c r="S226" s="183">
        <v>0</v>
      </c>
      <c r="T226" s="184">
        <f>S226*H226</f>
        <v>0</v>
      </c>
      <c r="AR226" s="23" t="s">
        <v>209</v>
      </c>
      <c r="AT226" s="23" t="s">
        <v>140</v>
      </c>
      <c r="AU226" s="23" t="s">
        <v>88</v>
      </c>
      <c r="AY226" s="23" t="s">
        <v>138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3" t="s">
        <v>24</v>
      </c>
      <c r="BK226" s="185">
        <f>ROUND(I226*H226,2)</f>
        <v>0</v>
      </c>
      <c r="BL226" s="23" t="s">
        <v>209</v>
      </c>
      <c r="BM226" s="23" t="s">
        <v>645</v>
      </c>
    </row>
    <row r="227" spans="2:65" s="1" customFormat="1" ht="25.5" customHeight="1">
      <c r="B227" s="173"/>
      <c r="C227" s="174" t="s">
        <v>646</v>
      </c>
      <c r="D227" s="174" t="s">
        <v>140</v>
      </c>
      <c r="E227" s="175" t="s">
        <v>647</v>
      </c>
      <c r="F227" s="176" t="s">
        <v>648</v>
      </c>
      <c r="G227" s="177" t="s">
        <v>207</v>
      </c>
      <c r="H227" s="178">
        <v>181</v>
      </c>
      <c r="I227" s="179"/>
      <c r="J227" s="180">
        <f>ROUND(I227*H227,2)</f>
        <v>0</v>
      </c>
      <c r="K227" s="176" t="s">
        <v>144</v>
      </c>
      <c r="L227" s="40"/>
      <c r="M227" s="181" t="s">
        <v>5</v>
      </c>
      <c r="N227" s="182" t="s">
        <v>50</v>
      </c>
      <c r="O227" s="41"/>
      <c r="P227" s="183">
        <f>O227*H227</f>
        <v>0</v>
      </c>
      <c r="Q227" s="183">
        <v>2.0899999999999998E-3</v>
      </c>
      <c r="R227" s="183">
        <f>Q227*H227</f>
        <v>0.37828999999999996</v>
      </c>
      <c r="S227" s="183">
        <v>0</v>
      </c>
      <c r="T227" s="184">
        <f>S227*H227</f>
        <v>0</v>
      </c>
      <c r="AR227" s="23" t="s">
        <v>209</v>
      </c>
      <c r="AT227" s="23" t="s">
        <v>140</v>
      </c>
      <c r="AU227" s="23" t="s">
        <v>88</v>
      </c>
      <c r="AY227" s="23" t="s">
        <v>138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3" t="s">
        <v>24</v>
      </c>
      <c r="BK227" s="185">
        <f>ROUND(I227*H227,2)</f>
        <v>0</v>
      </c>
      <c r="BL227" s="23" t="s">
        <v>209</v>
      </c>
      <c r="BM227" s="23" t="s">
        <v>649</v>
      </c>
    </row>
    <row r="228" spans="2:65" s="1" customFormat="1" ht="25.5" customHeight="1">
      <c r="B228" s="173"/>
      <c r="C228" s="174" t="s">
        <v>650</v>
      </c>
      <c r="D228" s="174" t="s">
        <v>140</v>
      </c>
      <c r="E228" s="175" t="s">
        <v>651</v>
      </c>
      <c r="F228" s="176" t="s">
        <v>652</v>
      </c>
      <c r="G228" s="177" t="s">
        <v>220</v>
      </c>
      <c r="H228" s="178">
        <v>10</v>
      </c>
      <c r="I228" s="179"/>
      <c r="J228" s="180">
        <f>ROUND(I228*H228,2)</f>
        <v>0</v>
      </c>
      <c r="K228" s="176" t="s">
        <v>144</v>
      </c>
      <c r="L228" s="40"/>
      <c r="M228" s="181" t="s">
        <v>5</v>
      </c>
      <c r="N228" s="182" t="s">
        <v>50</v>
      </c>
      <c r="O228" s="41"/>
      <c r="P228" s="183">
        <f>O228*H228</f>
        <v>0</v>
      </c>
      <c r="Q228" s="183">
        <v>2.5000000000000001E-4</v>
      </c>
      <c r="R228" s="183">
        <f>Q228*H228</f>
        <v>2.5000000000000001E-3</v>
      </c>
      <c r="S228" s="183">
        <v>0</v>
      </c>
      <c r="T228" s="184">
        <f>S228*H228</f>
        <v>0</v>
      </c>
      <c r="AR228" s="23" t="s">
        <v>209</v>
      </c>
      <c r="AT228" s="23" t="s">
        <v>140</v>
      </c>
      <c r="AU228" s="23" t="s">
        <v>88</v>
      </c>
      <c r="AY228" s="23" t="s">
        <v>138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24</v>
      </c>
      <c r="BK228" s="185">
        <f>ROUND(I228*H228,2)</f>
        <v>0</v>
      </c>
      <c r="BL228" s="23" t="s">
        <v>209</v>
      </c>
      <c r="BM228" s="23" t="s">
        <v>653</v>
      </c>
    </row>
    <row r="229" spans="2:65" s="1" customFormat="1" ht="25.5" customHeight="1">
      <c r="B229" s="173"/>
      <c r="C229" s="174" t="s">
        <v>654</v>
      </c>
      <c r="D229" s="174" t="s">
        <v>140</v>
      </c>
      <c r="E229" s="175" t="s">
        <v>655</v>
      </c>
      <c r="F229" s="176" t="s">
        <v>656</v>
      </c>
      <c r="G229" s="177" t="s">
        <v>207</v>
      </c>
      <c r="H229" s="178">
        <v>66</v>
      </c>
      <c r="I229" s="179"/>
      <c r="J229" s="180">
        <f>ROUND(I229*H229,2)</f>
        <v>0</v>
      </c>
      <c r="K229" s="176" t="s">
        <v>144</v>
      </c>
      <c r="L229" s="40"/>
      <c r="M229" s="181" t="s">
        <v>5</v>
      </c>
      <c r="N229" s="182" t="s">
        <v>50</v>
      </c>
      <c r="O229" s="41"/>
      <c r="P229" s="183">
        <f>O229*H229</f>
        <v>0</v>
      </c>
      <c r="Q229" s="183">
        <v>2.8600000000000001E-3</v>
      </c>
      <c r="R229" s="183">
        <f>Q229*H229</f>
        <v>0.18876000000000001</v>
      </c>
      <c r="S229" s="183">
        <v>0</v>
      </c>
      <c r="T229" s="184">
        <f>S229*H229</f>
        <v>0</v>
      </c>
      <c r="AR229" s="23" t="s">
        <v>209</v>
      </c>
      <c r="AT229" s="23" t="s">
        <v>140</v>
      </c>
      <c r="AU229" s="23" t="s">
        <v>88</v>
      </c>
      <c r="AY229" s="23" t="s">
        <v>138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3" t="s">
        <v>24</v>
      </c>
      <c r="BK229" s="185">
        <f>ROUND(I229*H229,2)</f>
        <v>0</v>
      </c>
      <c r="BL229" s="23" t="s">
        <v>209</v>
      </c>
      <c r="BM229" s="23" t="s">
        <v>657</v>
      </c>
    </row>
    <row r="230" spans="2:65" s="1" customFormat="1" ht="38.25" customHeight="1">
      <c r="B230" s="173"/>
      <c r="C230" s="174" t="s">
        <v>658</v>
      </c>
      <c r="D230" s="174" t="s">
        <v>140</v>
      </c>
      <c r="E230" s="175" t="s">
        <v>659</v>
      </c>
      <c r="F230" s="176" t="s">
        <v>660</v>
      </c>
      <c r="G230" s="177" t="s">
        <v>661</v>
      </c>
      <c r="H230" s="216"/>
      <c r="I230" s="179"/>
      <c r="J230" s="180">
        <f>ROUND(I230*H230,2)</f>
        <v>0</v>
      </c>
      <c r="K230" s="176" t="s">
        <v>144</v>
      </c>
      <c r="L230" s="40"/>
      <c r="M230" s="181" t="s">
        <v>5</v>
      </c>
      <c r="N230" s="182" t="s">
        <v>50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209</v>
      </c>
      <c r="AT230" s="23" t="s">
        <v>140</v>
      </c>
      <c r="AU230" s="23" t="s">
        <v>88</v>
      </c>
      <c r="AY230" s="23" t="s">
        <v>138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24</v>
      </c>
      <c r="BK230" s="185">
        <f>ROUND(I230*H230,2)</f>
        <v>0</v>
      </c>
      <c r="BL230" s="23" t="s">
        <v>209</v>
      </c>
      <c r="BM230" s="23" t="s">
        <v>662</v>
      </c>
    </row>
    <row r="231" spans="2:65" s="10" customFormat="1" ht="29.85" customHeight="1">
      <c r="B231" s="159"/>
      <c r="D231" s="170" t="s">
        <v>78</v>
      </c>
      <c r="E231" s="171" t="s">
        <v>663</v>
      </c>
      <c r="F231" s="171" t="s">
        <v>664</v>
      </c>
      <c r="I231" s="162"/>
      <c r="J231" s="172">
        <f>BK231</f>
        <v>0</v>
      </c>
      <c r="L231" s="159"/>
      <c r="M231" s="164"/>
      <c r="N231" s="165"/>
      <c r="O231" s="165"/>
      <c r="P231" s="166">
        <f>SUM(P232:P238)</f>
        <v>0</v>
      </c>
      <c r="Q231" s="165"/>
      <c r="R231" s="166">
        <f>SUM(R232:R238)</f>
        <v>1.48298</v>
      </c>
      <c r="S231" s="165"/>
      <c r="T231" s="167">
        <f>SUM(T232:T238)</f>
        <v>0</v>
      </c>
      <c r="AR231" s="160" t="s">
        <v>88</v>
      </c>
      <c r="AT231" s="168" t="s">
        <v>78</v>
      </c>
      <c r="AU231" s="168" t="s">
        <v>24</v>
      </c>
      <c r="AY231" s="160" t="s">
        <v>138</v>
      </c>
      <c r="BK231" s="169">
        <f>SUM(BK232:BK238)</f>
        <v>0</v>
      </c>
    </row>
    <row r="232" spans="2:65" s="1" customFormat="1" ht="25.5" customHeight="1">
      <c r="B232" s="173"/>
      <c r="C232" s="174" t="s">
        <v>665</v>
      </c>
      <c r="D232" s="174" t="s">
        <v>140</v>
      </c>
      <c r="E232" s="175" t="s">
        <v>666</v>
      </c>
      <c r="F232" s="176" t="s">
        <v>667</v>
      </c>
      <c r="G232" s="177" t="s">
        <v>166</v>
      </c>
      <c r="H232" s="178">
        <v>8</v>
      </c>
      <c r="I232" s="179"/>
      <c r="J232" s="180">
        <f t="shared" ref="J232:J238" si="10">ROUND(I232*H232,2)</f>
        <v>0</v>
      </c>
      <c r="K232" s="176" t="s">
        <v>144</v>
      </c>
      <c r="L232" s="40"/>
      <c r="M232" s="181" t="s">
        <v>5</v>
      </c>
      <c r="N232" s="182" t="s">
        <v>50</v>
      </c>
      <c r="O232" s="41"/>
      <c r="P232" s="183">
        <f t="shared" ref="P232:P238" si="11">O232*H232</f>
        <v>0</v>
      </c>
      <c r="Q232" s="183">
        <v>2.5000000000000001E-4</v>
      </c>
      <c r="R232" s="183">
        <f t="shared" ref="R232:R238" si="12">Q232*H232</f>
        <v>2E-3</v>
      </c>
      <c r="S232" s="183">
        <v>0</v>
      </c>
      <c r="T232" s="184">
        <f t="shared" ref="T232:T238" si="13">S232*H232</f>
        <v>0</v>
      </c>
      <c r="AR232" s="23" t="s">
        <v>209</v>
      </c>
      <c r="AT232" s="23" t="s">
        <v>140</v>
      </c>
      <c r="AU232" s="23" t="s">
        <v>88</v>
      </c>
      <c r="AY232" s="23" t="s">
        <v>138</v>
      </c>
      <c r="BE232" s="185">
        <f t="shared" ref="BE232:BE238" si="14">IF(N232="základní",J232,0)</f>
        <v>0</v>
      </c>
      <c r="BF232" s="185">
        <f t="shared" ref="BF232:BF238" si="15">IF(N232="snížená",J232,0)</f>
        <v>0</v>
      </c>
      <c r="BG232" s="185">
        <f t="shared" ref="BG232:BG238" si="16">IF(N232="zákl. přenesená",J232,0)</f>
        <v>0</v>
      </c>
      <c r="BH232" s="185">
        <f t="shared" ref="BH232:BH238" si="17">IF(N232="sníž. přenesená",J232,0)</f>
        <v>0</v>
      </c>
      <c r="BI232" s="185">
        <f t="shared" ref="BI232:BI238" si="18">IF(N232="nulová",J232,0)</f>
        <v>0</v>
      </c>
      <c r="BJ232" s="23" t="s">
        <v>24</v>
      </c>
      <c r="BK232" s="185">
        <f t="shared" ref="BK232:BK238" si="19">ROUND(I232*H232,2)</f>
        <v>0</v>
      </c>
      <c r="BL232" s="23" t="s">
        <v>209</v>
      </c>
      <c r="BM232" s="23" t="s">
        <v>668</v>
      </c>
    </row>
    <row r="233" spans="2:65" s="1" customFormat="1" ht="16.5" customHeight="1">
      <c r="B233" s="173"/>
      <c r="C233" s="196" t="s">
        <v>669</v>
      </c>
      <c r="D233" s="196" t="s">
        <v>193</v>
      </c>
      <c r="E233" s="197" t="s">
        <v>670</v>
      </c>
      <c r="F233" s="198" t="s">
        <v>671</v>
      </c>
      <c r="G233" s="199" t="s">
        <v>220</v>
      </c>
      <c r="H233" s="200">
        <v>8</v>
      </c>
      <c r="I233" s="201"/>
      <c r="J233" s="202">
        <f t="shared" si="10"/>
        <v>0</v>
      </c>
      <c r="K233" s="198" t="s">
        <v>5</v>
      </c>
      <c r="L233" s="203"/>
      <c r="M233" s="204" t="s">
        <v>5</v>
      </c>
      <c r="N233" s="205" t="s">
        <v>50</v>
      </c>
      <c r="O233" s="41"/>
      <c r="P233" s="183">
        <f t="shared" si="11"/>
        <v>0</v>
      </c>
      <c r="Q233" s="183">
        <v>0.04</v>
      </c>
      <c r="R233" s="183">
        <f t="shared" si="12"/>
        <v>0.32</v>
      </c>
      <c r="S233" s="183">
        <v>0</v>
      </c>
      <c r="T233" s="184">
        <f t="shared" si="13"/>
        <v>0</v>
      </c>
      <c r="AR233" s="23" t="s">
        <v>273</v>
      </c>
      <c r="AT233" s="23" t="s">
        <v>193</v>
      </c>
      <c r="AU233" s="23" t="s">
        <v>88</v>
      </c>
      <c r="AY233" s="23" t="s">
        <v>138</v>
      </c>
      <c r="BE233" s="185">
        <f t="shared" si="14"/>
        <v>0</v>
      </c>
      <c r="BF233" s="185">
        <f t="shared" si="15"/>
        <v>0</v>
      </c>
      <c r="BG233" s="185">
        <f t="shared" si="16"/>
        <v>0</v>
      </c>
      <c r="BH233" s="185">
        <f t="shared" si="17"/>
        <v>0</v>
      </c>
      <c r="BI233" s="185">
        <f t="shared" si="18"/>
        <v>0</v>
      </c>
      <c r="BJ233" s="23" t="s">
        <v>24</v>
      </c>
      <c r="BK233" s="185">
        <f t="shared" si="19"/>
        <v>0</v>
      </c>
      <c r="BL233" s="23" t="s">
        <v>209</v>
      </c>
      <c r="BM233" s="23" t="s">
        <v>672</v>
      </c>
    </row>
    <row r="234" spans="2:65" s="1" customFormat="1" ht="38.25" customHeight="1">
      <c r="B234" s="173"/>
      <c r="C234" s="174" t="s">
        <v>673</v>
      </c>
      <c r="D234" s="174" t="s">
        <v>140</v>
      </c>
      <c r="E234" s="175" t="s">
        <v>674</v>
      </c>
      <c r="F234" s="176" t="s">
        <v>675</v>
      </c>
      <c r="G234" s="177" t="s">
        <v>166</v>
      </c>
      <c r="H234" s="178">
        <v>22</v>
      </c>
      <c r="I234" s="179"/>
      <c r="J234" s="180">
        <f t="shared" si="10"/>
        <v>0</v>
      </c>
      <c r="K234" s="176" t="s">
        <v>144</v>
      </c>
      <c r="L234" s="40"/>
      <c r="M234" s="181" t="s">
        <v>5</v>
      </c>
      <c r="N234" s="182" t="s">
        <v>50</v>
      </c>
      <c r="O234" s="41"/>
      <c r="P234" s="183">
        <f t="shared" si="11"/>
        <v>0</v>
      </c>
      <c r="Q234" s="183">
        <v>2.5000000000000001E-4</v>
      </c>
      <c r="R234" s="183">
        <f t="shared" si="12"/>
        <v>5.4999999999999997E-3</v>
      </c>
      <c r="S234" s="183">
        <v>0</v>
      </c>
      <c r="T234" s="184">
        <f t="shared" si="13"/>
        <v>0</v>
      </c>
      <c r="AR234" s="23" t="s">
        <v>209</v>
      </c>
      <c r="AT234" s="23" t="s">
        <v>140</v>
      </c>
      <c r="AU234" s="23" t="s">
        <v>88</v>
      </c>
      <c r="AY234" s="23" t="s">
        <v>138</v>
      </c>
      <c r="BE234" s="185">
        <f t="shared" si="14"/>
        <v>0</v>
      </c>
      <c r="BF234" s="185">
        <f t="shared" si="15"/>
        <v>0</v>
      </c>
      <c r="BG234" s="185">
        <f t="shared" si="16"/>
        <v>0</v>
      </c>
      <c r="BH234" s="185">
        <f t="shared" si="17"/>
        <v>0</v>
      </c>
      <c r="BI234" s="185">
        <f t="shared" si="18"/>
        <v>0</v>
      </c>
      <c r="BJ234" s="23" t="s">
        <v>24</v>
      </c>
      <c r="BK234" s="185">
        <f t="shared" si="19"/>
        <v>0</v>
      </c>
      <c r="BL234" s="23" t="s">
        <v>209</v>
      </c>
      <c r="BM234" s="23" t="s">
        <v>676</v>
      </c>
    </row>
    <row r="235" spans="2:65" s="1" customFormat="1" ht="16.5" customHeight="1">
      <c r="B235" s="173"/>
      <c r="C235" s="196" t="s">
        <v>677</v>
      </c>
      <c r="D235" s="196" t="s">
        <v>193</v>
      </c>
      <c r="E235" s="197" t="s">
        <v>678</v>
      </c>
      <c r="F235" s="198" t="s">
        <v>679</v>
      </c>
      <c r="G235" s="199" t="s">
        <v>220</v>
      </c>
      <c r="H235" s="200">
        <v>22</v>
      </c>
      <c r="I235" s="201"/>
      <c r="J235" s="202">
        <f t="shared" si="10"/>
        <v>0</v>
      </c>
      <c r="K235" s="198" t="s">
        <v>5</v>
      </c>
      <c r="L235" s="203"/>
      <c r="M235" s="204" t="s">
        <v>5</v>
      </c>
      <c r="N235" s="205" t="s">
        <v>50</v>
      </c>
      <c r="O235" s="41"/>
      <c r="P235" s="183">
        <f t="shared" si="11"/>
        <v>0</v>
      </c>
      <c r="Q235" s="183">
        <v>3.7999999999999999E-2</v>
      </c>
      <c r="R235" s="183">
        <f t="shared" si="12"/>
        <v>0.83599999999999997</v>
      </c>
      <c r="S235" s="183">
        <v>0</v>
      </c>
      <c r="T235" s="184">
        <f t="shared" si="13"/>
        <v>0</v>
      </c>
      <c r="AR235" s="23" t="s">
        <v>273</v>
      </c>
      <c r="AT235" s="23" t="s">
        <v>193</v>
      </c>
      <c r="AU235" s="23" t="s">
        <v>88</v>
      </c>
      <c r="AY235" s="23" t="s">
        <v>138</v>
      </c>
      <c r="BE235" s="185">
        <f t="shared" si="14"/>
        <v>0</v>
      </c>
      <c r="BF235" s="185">
        <f t="shared" si="15"/>
        <v>0</v>
      </c>
      <c r="BG235" s="185">
        <f t="shared" si="16"/>
        <v>0</v>
      </c>
      <c r="BH235" s="185">
        <f t="shared" si="17"/>
        <v>0</v>
      </c>
      <c r="BI235" s="185">
        <f t="shared" si="18"/>
        <v>0</v>
      </c>
      <c r="BJ235" s="23" t="s">
        <v>24</v>
      </c>
      <c r="BK235" s="185">
        <f t="shared" si="19"/>
        <v>0</v>
      </c>
      <c r="BL235" s="23" t="s">
        <v>209</v>
      </c>
      <c r="BM235" s="23" t="s">
        <v>680</v>
      </c>
    </row>
    <row r="236" spans="2:65" s="1" customFormat="1" ht="25.5" customHeight="1">
      <c r="B236" s="173"/>
      <c r="C236" s="174" t="s">
        <v>681</v>
      </c>
      <c r="D236" s="174" t="s">
        <v>140</v>
      </c>
      <c r="E236" s="175" t="s">
        <v>682</v>
      </c>
      <c r="F236" s="176" t="s">
        <v>683</v>
      </c>
      <c r="G236" s="177" t="s">
        <v>220</v>
      </c>
      <c r="H236" s="178">
        <v>4</v>
      </c>
      <c r="I236" s="179"/>
      <c r="J236" s="180">
        <f t="shared" si="10"/>
        <v>0</v>
      </c>
      <c r="K236" s="176" t="s">
        <v>144</v>
      </c>
      <c r="L236" s="40"/>
      <c r="M236" s="181" t="s">
        <v>5</v>
      </c>
      <c r="N236" s="182" t="s">
        <v>50</v>
      </c>
      <c r="O236" s="41"/>
      <c r="P236" s="183">
        <f t="shared" si="11"/>
        <v>0</v>
      </c>
      <c r="Q236" s="183">
        <v>8.7000000000000001E-4</v>
      </c>
      <c r="R236" s="183">
        <f t="shared" si="12"/>
        <v>3.48E-3</v>
      </c>
      <c r="S236" s="183">
        <v>0</v>
      </c>
      <c r="T236" s="184">
        <f t="shared" si="13"/>
        <v>0</v>
      </c>
      <c r="AR236" s="23" t="s">
        <v>209</v>
      </c>
      <c r="AT236" s="23" t="s">
        <v>140</v>
      </c>
      <c r="AU236" s="23" t="s">
        <v>88</v>
      </c>
      <c r="AY236" s="23" t="s">
        <v>138</v>
      </c>
      <c r="BE236" s="185">
        <f t="shared" si="14"/>
        <v>0</v>
      </c>
      <c r="BF236" s="185">
        <f t="shared" si="15"/>
        <v>0</v>
      </c>
      <c r="BG236" s="185">
        <f t="shared" si="16"/>
        <v>0</v>
      </c>
      <c r="BH236" s="185">
        <f t="shared" si="17"/>
        <v>0</v>
      </c>
      <c r="BI236" s="185">
        <f t="shared" si="18"/>
        <v>0</v>
      </c>
      <c r="BJ236" s="23" t="s">
        <v>24</v>
      </c>
      <c r="BK236" s="185">
        <f t="shared" si="19"/>
        <v>0</v>
      </c>
      <c r="BL236" s="23" t="s">
        <v>209</v>
      </c>
      <c r="BM236" s="23" t="s">
        <v>684</v>
      </c>
    </row>
    <row r="237" spans="2:65" s="1" customFormat="1" ht="16.5" customHeight="1">
      <c r="B237" s="173"/>
      <c r="C237" s="196" t="s">
        <v>685</v>
      </c>
      <c r="D237" s="196" t="s">
        <v>193</v>
      </c>
      <c r="E237" s="197" t="s">
        <v>686</v>
      </c>
      <c r="F237" s="198" t="s">
        <v>1125</v>
      </c>
      <c r="G237" s="199" t="s">
        <v>220</v>
      </c>
      <c r="H237" s="200">
        <v>4</v>
      </c>
      <c r="I237" s="201"/>
      <c r="J237" s="202">
        <f t="shared" si="10"/>
        <v>0</v>
      </c>
      <c r="K237" s="198" t="s">
        <v>144</v>
      </c>
      <c r="L237" s="203"/>
      <c r="M237" s="204" t="s">
        <v>5</v>
      </c>
      <c r="N237" s="205" t="s">
        <v>50</v>
      </c>
      <c r="O237" s="41"/>
      <c r="P237" s="183">
        <f t="shared" si="11"/>
        <v>0</v>
      </c>
      <c r="Q237" s="183">
        <v>7.9000000000000001E-2</v>
      </c>
      <c r="R237" s="183">
        <f t="shared" si="12"/>
        <v>0.316</v>
      </c>
      <c r="S237" s="183">
        <v>0</v>
      </c>
      <c r="T237" s="184">
        <f t="shared" si="13"/>
        <v>0</v>
      </c>
      <c r="AR237" s="23" t="s">
        <v>273</v>
      </c>
      <c r="AT237" s="23" t="s">
        <v>193</v>
      </c>
      <c r="AU237" s="23" t="s">
        <v>88</v>
      </c>
      <c r="AY237" s="23" t="s">
        <v>138</v>
      </c>
      <c r="BE237" s="185">
        <f t="shared" si="14"/>
        <v>0</v>
      </c>
      <c r="BF237" s="185">
        <f t="shared" si="15"/>
        <v>0</v>
      </c>
      <c r="BG237" s="185">
        <f t="shared" si="16"/>
        <v>0</v>
      </c>
      <c r="BH237" s="185">
        <f t="shared" si="17"/>
        <v>0</v>
      </c>
      <c r="BI237" s="185">
        <f t="shared" si="18"/>
        <v>0</v>
      </c>
      <c r="BJ237" s="23" t="s">
        <v>24</v>
      </c>
      <c r="BK237" s="185">
        <f t="shared" si="19"/>
        <v>0</v>
      </c>
      <c r="BL237" s="23" t="s">
        <v>209</v>
      </c>
      <c r="BM237" s="23" t="s">
        <v>687</v>
      </c>
    </row>
    <row r="238" spans="2:65" s="1" customFormat="1" ht="38.25" customHeight="1">
      <c r="B238" s="173"/>
      <c r="C238" s="174" t="s">
        <v>688</v>
      </c>
      <c r="D238" s="174" t="s">
        <v>140</v>
      </c>
      <c r="E238" s="175" t="s">
        <v>689</v>
      </c>
      <c r="F238" s="176" t="s">
        <v>690</v>
      </c>
      <c r="G238" s="177" t="s">
        <v>661</v>
      </c>
      <c r="H238" s="216"/>
      <c r="I238" s="179"/>
      <c r="J238" s="180">
        <f t="shared" si="10"/>
        <v>0</v>
      </c>
      <c r="K238" s="176" t="s">
        <v>144</v>
      </c>
      <c r="L238" s="40"/>
      <c r="M238" s="181" t="s">
        <v>5</v>
      </c>
      <c r="N238" s="182" t="s">
        <v>50</v>
      </c>
      <c r="O238" s="41"/>
      <c r="P238" s="183">
        <f t="shared" si="11"/>
        <v>0</v>
      </c>
      <c r="Q238" s="183">
        <v>0</v>
      </c>
      <c r="R238" s="183">
        <f t="shared" si="12"/>
        <v>0</v>
      </c>
      <c r="S238" s="183">
        <v>0</v>
      </c>
      <c r="T238" s="184">
        <f t="shared" si="13"/>
        <v>0</v>
      </c>
      <c r="AR238" s="23" t="s">
        <v>209</v>
      </c>
      <c r="AT238" s="23" t="s">
        <v>140</v>
      </c>
      <c r="AU238" s="23" t="s">
        <v>88</v>
      </c>
      <c r="AY238" s="23" t="s">
        <v>138</v>
      </c>
      <c r="BE238" s="185">
        <f t="shared" si="14"/>
        <v>0</v>
      </c>
      <c r="BF238" s="185">
        <f t="shared" si="15"/>
        <v>0</v>
      </c>
      <c r="BG238" s="185">
        <f t="shared" si="16"/>
        <v>0</v>
      </c>
      <c r="BH238" s="185">
        <f t="shared" si="17"/>
        <v>0</v>
      </c>
      <c r="BI238" s="185">
        <f t="shared" si="18"/>
        <v>0</v>
      </c>
      <c r="BJ238" s="23" t="s">
        <v>24</v>
      </c>
      <c r="BK238" s="185">
        <f t="shared" si="19"/>
        <v>0</v>
      </c>
      <c r="BL238" s="23" t="s">
        <v>209</v>
      </c>
      <c r="BM238" s="23" t="s">
        <v>691</v>
      </c>
    </row>
    <row r="239" spans="2:65" s="10" customFormat="1" ht="29.85" customHeight="1">
      <c r="B239" s="159"/>
      <c r="D239" s="170" t="s">
        <v>78</v>
      </c>
      <c r="E239" s="171" t="s">
        <v>692</v>
      </c>
      <c r="F239" s="171" t="s">
        <v>693</v>
      </c>
      <c r="I239" s="162"/>
      <c r="J239" s="172">
        <f>BK239</f>
        <v>0</v>
      </c>
      <c r="L239" s="159"/>
      <c r="M239" s="164"/>
      <c r="N239" s="165"/>
      <c r="O239" s="165"/>
      <c r="P239" s="166">
        <f>SUM(P240:P246)</f>
        <v>0</v>
      </c>
      <c r="Q239" s="165"/>
      <c r="R239" s="166">
        <f>SUM(R240:R246)</f>
        <v>4.0285000000000002</v>
      </c>
      <c r="S239" s="165"/>
      <c r="T239" s="167">
        <f>SUM(T240:T246)</f>
        <v>0</v>
      </c>
      <c r="AR239" s="160" t="s">
        <v>88</v>
      </c>
      <c r="AT239" s="168" t="s">
        <v>78</v>
      </c>
      <c r="AU239" s="168" t="s">
        <v>24</v>
      </c>
      <c r="AY239" s="160" t="s">
        <v>138</v>
      </c>
      <c r="BK239" s="169">
        <f>SUM(BK240:BK246)</f>
        <v>0</v>
      </c>
    </row>
    <row r="240" spans="2:65" s="1" customFormat="1" ht="25.5" customHeight="1">
      <c r="B240" s="173"/>
      <c r="C240" s="174" t="s">
        <v>694</v>
      </c>
      <c r="D240" s="174" t="s">
        <v>140</v>
      </c>
      <c r="E240" s="175" t="s">
        <v>695</v>
      </c>
      <c r="F240" s="176" t="s">
        <v>696</v>
      </c>
      <c r="G240" s="177" t="s">
        <v>220</v>
      </c>
      <c r="H240" s="178">
        <v>4</v>
      </c>
      <c r="I240" s="179"/>
      <c r="J240" s="180">
        <f>ROUND(I240*H240,2)</f>
        <v>0</v>
      </c>
      <c r="K240" s="176" t="s">
        <v>144</v>
      </c>
      <c r="L240" s="40"/>
      <c r="M240" s="181" t="s">
        <v>5</v>
      </c>
      <c r="N240" s="182" t="s">
        <v>50</v>
      </c>
      <c r="O240" s="41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AR240" s="23" t="s">
        <v>209</v>
      </c>
      <c r="AT240" s="23" t="s">
        <v>140</v>
      </c>
      <c r="AU240" s="23" t="s">
        <v>88</v>
      </c>
      <c r="AY240" s="23" t="s">
        <v>138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23" t="s">
        <v>24</v>
      </c>
      <c r="BK240" s="185">
        <f>ROUND(I240*H240,2)</f>
        <v>0</v>
      </c>
      <c r="BL240" s="23" t="s">
        <v>209</v>
      </c>
      <c r="BM240" s="23" t="s">
        <v>697</v>
      </c>
    </row>
    <row r="241" spans="2:65" s="1" customFormat="1" ht="16.5" customHeight="1">
      <c r="B241" s="173"/>
      <c r="C241" s="196" t="s">
        <v>698</v>
      </c>
      <c r="D241" s="196" t="s">
        <v>193</v>
      </c>
      <c r="E241" s="197" t="s">
        <v>699</v>
      </c>
      <c r="F241" s="198" t="s">
        <v>700</v>
      </c>
      <c r="G241" s="199" t="s">
        <v>220</v>
      </c>
      <c r="H241" s="200">
        <v>2</v>
      </c>
      <c r="I241" s="201"/>
      <c r="J241" s="202">
        <f>ROUND(I241*H241,2)</f>
        <v>0</v>
      </c>
      <c r="K241" s="198" t="s">
        <v>5</v>
      </c>
      <c r="L241" s="203"/>
      <c r="M241" s="204" t="s">
        <v>5</v>
      </c>
      <c r="N241" s="205" t="s">
        <v>50</v>
      </c>
      <c r="O241" s="41"/>
      <c r="P241" s="183">
        <f>O241*H241</f>
        <v>0</v>
      </c>
      <c r="Q241" s="183">
        <v>0.79800000000000004</v>
      </c>
      <c r="R241" s="183">
        <f>Q241*H241</f>
        <v>1.5960000000000001</v>
      </c>
      <c r="S241" s="183">
        <v>0</v>
      </c>
      <c r="T241" s="184">
        <f>S241*H241</f>
        <v>0</v>
      </c>
      <c r="AR241" s="23" t="s">
        <v>273</v>
      </c>
      <c r="AT241" s="23" t="s">
        <v>193</v>
      </c>
      <c r="AU241" s="23" t="s">
        <v>88</v>
      </c>
      <c r="AY241" s="23" t="s">
        <v>138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3" t="s">
        <v>24</v>
      </c>
      <c r="BK241" s="185">
        <f>ROUND(I241*H241,2)</f>
        <v>0</v>
      </c>
      <c r="BL241" s="23" t="s">
        <v>209</v>
      </c>
      <c r="BM241" s="23" t="s">
        <v>701</v>
      </c>
    </row>
    <row r="242" spans="2:65" s="1" customFormat="1" ht="16.5" customHeight="1">
      <c r="B242" s="173"/>
      <c r="C242" s="196" t="s">
        <v>702</v>
      </c>
      <c r="D242" s="196" t="s">
        <v>193</v>
      </c>
      <c r="E242" s="197" t="s">
        <v>703</v>
      </c>
      <c r="F242" s="198" t="s">
        <v>704</v>
      </c>
      <c r="G242" s="199" t="s">
        <v>220</v>
      </c>
      <c r="H242" s="200">
        <v>2</v>
      </c>
      <c r="I242" s="201"/>
      <c r="J242" s="202">
        <f>ROUND(I242*H242,2)</f>
        <v>0</v>
      </c>
      <c r="K242" s="198" t="s">
        <v>5</v>
      </c>
      <c r="L242" s="203"/>
      <c r="M242" s="204" t="s">
        <v>5</v>
      </c>
      <c r="N242" s="205" t="s">
        <v>50</v>
      </c>
      <c r="O242" s="41"/>
      <c r="P242" s="183">
        <f>O242*H242</f>
        <v>0</v>
      </c>
      <c r="Q242" s="183">
        <v>0.88500000000000001</v>
      </c>
      <c r="R242" s="183">
        <f>Q242*H242</f>
        <v>1.77</v>
      </c>
      <c r="S242" s="183">
        <v>0</v>
      </c>
      <c r="T242" s="184">
        <f>S242*H242</f>
        <v>0</v>
      </c>
      <c r="AR242" s="23" t="s">
        <v>273</v>
      </c>
      <c r="AT242" s="23" t="s">
        <v>193</v>
      </c>
      <c r="AU242" s="23" t="s">
        <v>88</v>
      </c>
      <c r="AY242" s="23" t="s">
        <v>138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24</v>
      </c>
      <c r="BK242" s="185">
        <f>ROUND(I242*H242,2)</f>
        <v>0</v>
      </c>
      <c r="BL242" s="23" t="s">
        <v>209</v>
      </c>
      <c r="BM242" s="23" t="s">
        <v>705</v>
      </c>
    </row>
    <row r="243" spans="2:65" s="1" customFormat="1" ht="25.5" customHeight="1">
      <c r="B243" s="173"/>
      <c r="C243" s="174" t="s">
        <v>706</v>
      </c>
      <c r="D243" s="174" t="s">
        <v>140</v>
      </c>
      <c r="E243" s="175" t="s">
        <v>707</v>
      </c>
      <c r="F243" s="176" t="s">
        <v>708</v>
      </c>
      <c r="G243" s="177" t="s">
        <v>352</v>
      </c>
      <c r="H243" s="178">
        <v>625</v>
      </c>
      <c r="I243" s="179"/>
      <c r="J243" s="180">
        <f>ROUND(I243*H243,2)</f>
        <v>0</v>
      </c>
      <c r="K243" s="176" t="s">
        <v>144</v>
      </c>
      <c r="L243" s="40"/>
      <c r="M243" s="181" t="s">
        <v>5</v>
      </c>
      <c r="N243" s="182" t="s">
        <v>50</v>
      </c>
      <c r="O243" s="41"/>
      <c r="P243" s="183">
        <f>O243*H243</f>
        <v>0</v>
      </c>
      <c r="Q243" s="183">
        <v>6.0000000000000002E-5</v>
      </c>
      <c r="R243" s="183">
        <f>Q243*H243</f>
        <v>3.7499999999999999E-2</v>
      </c>
      <c r="S243" s="183">
        <v>0</v>
      </c>
      <c r="T243" s="184">
        <f>S243*H243</f>
        <v>0</v>
      </c>
      <c r="AR243" s="23" t="s">
        <v>209</v>
      </c>
      <c r="AT243" s="23" t="s">
        <v>140</v>
      </c>
      <c r="AU243" s="23" t="s">
        <v>88</v>
      </c>
      <c r="AY243" s="23" t="s">
        <v>138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3" t="s">
        <v>24</v>
      </c>
      <c r="BK243" s="185">
        <f>ROUND(I243*H243,2)</f>
        <v>0</v>
      </c>
      <c r="BL243" s="23" t="s">
        <v>209</v>
      </c>
      <c r="BM243" s="23" t="s">
        <v>709</v>
      </c>
    </row>
    <row r="244" spans="2:65" s="1" customFormat="1" ht="16.5" customHeight="1">
      <c r="B244" s="173"/>
      <c r="C244" s="196" t="s">
        <v>710</v>
      </c>
      <c r="D244" s="196" t="s">
        <v>193</v>
      </c>
      <c r="E244" s="197" t="s">
        <v>711</v>
      </c>
      <c r="F244" s="198" t="s">
        <v>712</v>
      </c>
      <c r="G244" s="199" t="s">
        <v>196</v>
      </c>
      <c r="H244" s="200">
        <v>0.625</v>
      </c>
      <c r="I244" s="201"/>
      <c r="J244" s="202">
        <f>ROUND(I244*H244,2)</f>
        <v>0</v>
      </c>
      <c r="K244" s="198" t="s">
        <v>144</v>
      </c>
      <c r="L244" s="203"/>
      <c r="M244" s="204" t="s">
        <v>5</v>
      </c>
      <c r="N244" s="205" t="s">
        <v>50</v>
      </c>
      <c r="O244" s="41"/>
      <c r="P244" s="183">
        <f>O244*H244</f>
        <v>0</v>
      </c>
      <c r="Q244" s="183">
        <v>1</v>
      </c>
      <c r="R244" s="183">
        <f>Q244*H244</f>
        <v>0.625</v>
      </c>
      <c r="S244" s="183">
        <v>0</v>
      </c>
      <c r="T244" s="184">
        <f>S244*H244</f>
        <v>0</v>
      </c>
      <c r="AR244" s="23" t="s">
        <v>273</v>
      </c>
      <c r="AT244" s="23" t="s">
        <v>193</v>
      </c>
      <c r="AU244" s="23" t="s">
        <v>88</v>
      </c>
      <c r="AY244" s="23" t="s">
        <v>138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24</v>
      </c>
      <c r="BK244" s="185">
        <f>ROUND(I244*H244,2)</f>
        <v>0</v>
      </c>
      <c r="BL244" s="23" t="s">
        <v>209</v>
      </c>
      <c r="BM244" s="23" t="s">
        <v>713</v>
      </c>
    </row>
    <row r="245" spans="2:65" s="1" customFormat="1" ht="27">
      <c r="B245" s="40"/>
      <c r="D245" s="187" t="s">
        <v>285</v>
      </c>
      <c r="F245" s="217" t="s">
        <v>714</v>
      </c>
      <c r="I245" s="210"/>
      <c r="L245" s="40"/>
      <c r="M245" s="211"/>
      <c r="N245" s="41"/>
      <c r="O245" s="41"/>
      <c r="P245" s="41"/>
      <c r="Q245" s="41"/>
      <c r="R245" s="41"/>
      <c r="S245" s="41"/>
      <c r="T245" s="69"/>
      <c r="AT245" s="23" t="s">
        <v>285</v>
      </c>
      <c r="AU245" s="23" t="s">
        <v>88</v>
      </c>
    </row>
    <row r="246" spans="2:65" s="1" customFormat="1" ht="25.5" customHeight="1">
      <c r="B246" s="173"/>
      <c r="C246" s="174" t="s">
        <v>715</v>
      </c>
      <c r="D246" s="174" t="s">
        <v>140</v>
      </c>
      <c r="E246" s="175" t="s">
        <v>716</v>
      </c>
      <c r="F246" s="176" t="s">
        <v>717</v>
      </c>
      <c r="G246" s="177" t="s">
        <v>661</v>
      </c>
      <c r="H246" s="216"/>
      <c r="I246" s="179"/>
      <c r="J246" s="180">
        <f>ROUND(I246*H246,2)</f>
        <v>0</v>
      </c>
      <c r="K246" s="176" t="s">
        <v>144</v>
      </c>
      <c r="L246" s="40"/>
      <c r="M246" s="181" t="s">
        <v>5</v>
      </c>
      <c r="N246" s="182" t="s">
        <v>50</v>
      </c>
      <c r="O246" s="41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AR246" s="23" t="s">
        <v>209</v>
      </c>
      <c r="AT246" s="23" t="s">
        <v>140</v>
      </c>
      <c r="AU246" s="23" t="s">
        <v>88</v>
      </c>
      <c r="AY246" s="23" t="s">
        <v>138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3" t="s">
        <v>24</v>
      </c>
      <c r="BK246" s="185">
        <f>ROUND(I246*H246,2)</f>
        <v>0</v>
      </c>
      <c r="BL246" s="23" t="s">
        <v>209</v>
      </c>
      <c r="BM246" s="23" t="s">
        <v>718</v>
      </c>
    </row>
    <row r="247" spans="2:65" s="10" customFormat="1" ht="29.85" customHeight="1">
      <c r="B247" s="159"/>
      <c r="D247" s="170" t="s">
        <v>78</v>
      </c>
      <c r="E247" s="171" t="s">
        <v>719</v>
      </c>
      <c r="F247" s="171" t="s">
        <v>720</v>
      </c>
      <c r="I247" s="162"/>
      <c r="J247" s="172">
        <f>BK247</f>
        <v>0</v>
      </c>
      <c r="L247" s="159"/>
      <c r="M247" s="164"/>
      <c r="N247" s="165"/>
      <c r="O247" s="165"/>
      <c r="P247" s="166">
        <f>SUM(P248:P253)</f>
        <v>0</v>
      </c>
      <c r="Q247" s="165"/>
      <c r="R247" s="166">
        <f>SUM(R248:R253)</f>
        <v>0.280086</v>
      </c>
      <c r="S247" s="165"/>
      <c r="T247" s="167">
        <f>SUM(T248:T253)</f>
        <v>0</v>
      </c>
      <c r="AR247" s="160" t="s">
        <v>88</v>
      </c>
      <c r="AT247" s="168" t="s">
        <v>78</v>
      </c>
      <c r="AU247" s="168" t="s">
        <v>24</v>
      </c>
      <c r="AY247" s="160" t="s">
        <v>138</v>
      </c>
      <c r="BK247" s="169">
        <f>SUM(BK248:BK253)</f>
        <v>0</v>
      </c>
    </row>
    <row r="248" spans="2:65" s="1" customFormat="1" ht="25.5" customHeight="1">
      <c r="B248" s="173"/>
      <c r="C248" s="174" t="s">
        <v>721</v>
      </c>
      <c r="D248" s="174" t="s">
        <v>140</v>
      </c>
      <c r="E248" s="175" t="s">
        <v>722</v>
      </c>
      <c r="F248" s="176" t="s">
        <v>723</v>
      </c>
      <c r="G248" s="177" t="s">
        <v>166</v>
      </c>
      <c r="H248" s="178">
        <v>89.6</v>
      </c>
      <c r="I248" s="179"/>
      <c r="J248" s="180">
        <f t="shared" ref="J248:J253" si="20">ROUND(I248*H248,2)</f>
        <v>0</v>
      </c>
      <c r="K248" s="176" t="s">
        <v>144</v>
      </c>
      <c r="L248" s="40"/>
      <c r="M248" s="181" t="s">
        <v>5</v>
      </c>
      <c r="N248" s="182" t="s">
        <v>50</v>
      </c>
      <c r="O248" s="41"/>
      <c r="P248" s="183">
        <f t="shared" ref="P248:P253" si="21">O248*H248</f>
        <v>0</v>
      </c>
      <c r="Q248" s="183">
        <v>6.9999999999999994E-5</v>
      </c>
      <c r="R248" s="183">
        <f t="shared" ref="R248:R253" si="22">Q248*H248</f>
        <v>6.2719999999999989E-3</v>
      </c>
      <c r="S248" s="183">
        <v>0</v>
      </c>
      <c r="T248" s="184">
        <f t="shared" ref="T248:T253" si="23">S248*H248</f>
        <v>0</v>
      </c>
      <c r="AR248" s="23" t="s">
        <v>209</v>
      </c>
      <c r="AT248" s="23" t="s">
        <v>140</v>
      </c>
      <c r="AU248" s="23" t="s">
        <v>88</v>
      </c>
      <c r="AY248" s="23" t="s">
        <v>138</v>
      </c>
      <c r="BE248" s="185">
        <f t="shared" ref="BE248:BE253" si="24">IF(N248="základní",J248,0)</f>
        <v>0</v>
      </c>
      <c r="BF248" s="185">
        <f t="shared" ref="BF248:BF253" si="25">IF(N248="snížená",J248,0)</f>
        <v>0</v>
      </c>
      <c r="BG248" s="185">
        <f t="shared" ref="BG248:BG253" si="26">IF(N248="zákl. přenesená",J248,0)</f>
        <v>0</v>
      </c>
      <c r="BH248" s="185">
        <f t="shared" ref="BH248:BH253" si="27">IF(N248="sníž. přenesená",J248,0)</f>
        <v>0</v>
      </c>
      <c r="BI248" s="185">
        <f t="shared" ref="BI248:BI253" si="28">IF(N248="nulová",J248,0)</f>
        <v>0</v>
      </c>
      <c r="BJ248" s="23" t="s">
        <v>24</v>
      </c>
      <c r="BK248" s="185">
        <f t="shared" ref="BK248:BK253" si="29">ROUND(I248*H248,2)</f>
        <v>0</v>
      </c>
      <c r="BL248" s="23" t="s">
        <v>209</v>
      </c>
      <c r="BM248" s="23" t="s">
        <v>724</v>
      </c>
    </row>
    <row r="249" spans="2:65" s="1" customFormat="1" ht="16.5" customHeight="1">
      <c r="B249" s="173"/>
      <c r="C249" s="174" t="s">
        <v>725</v>
      </c>
      <c r="D249" s="174" t="s">
        <v>140</v>
      </c>
      <c r="E249" s="175" t="s">
        <v>726</v>
      </c>
      <c r="F249" s="176" t="s">
        <v>727</v>
      </c>
      <c r="G249" s="177" t="s">
        <v>166</v>
      </c>
      <c r="H249" s="178">
        <v>89.6</v>
      </c>
      <c r="I249" s="179"/>
      <c r="J249" s="180">
        <f t="shared" si="20"/>
        <v>0</v>
      </c>
      <c r="K249" s="176" t="s">
        <v>144</v>
      </c>
      <c r="L249" s="40"/>
      <c r="M249" s="181" t="s">
        <v>5</v>
      </c>
      <c r="N249" s="182" t="s">
        <v>50</v>
      </c>
      <c r="O249" s="41"/>
      <c r="P249" s="183">
        <f t="shared" si="21"/>
        <v>0</v>
      </c>
      <c r="Q249" s="183">
        <v>1.7000000000000001E-4</v>
      </c>
      <c r="R249" s="183">
        <f t="shared" si="22"/>
        <v>1.5232000000000001E-2</v>
      </c>
      <c r="S249" s="183">
        <v>0</v>
      </c>
      <c r="T249" s="184">
        <f t="shared" si="23"/>
        <v>0</v>
      </c>
      <c r="AR249" s="23" t="s">
        <v>209</v>
      </c>
      <c r="AT249" s="23" t="s">
        <v>140</v>
      </c>
      <c r="AU249" s="23" t="s">
        <v>88</v>
      </c>
      <c r="AY249" s="23" t="s">
        <v>138</v>
      </c>
      <c r="BE249" s="185">
        <f t="shared" si="24"/>
        <v>0</v>
      </c>
      <c r="BF249" s="185">
        <f t="shared" si="25"/>
        <v>0</v>
      </c>
      <c r="BG249" s="185">
        <f t="shared" si="26"/>
        <v>0</v>
      </c>
      <c r="BH249" s="185">
        <f t="shared" si="27"/>
        <v>0</v>
      </c>
      <c r="BI249" s="185">
        <f t="shared" si="28"/>
        <v>0</v>
      </c>
      <c r="BJ249" s="23" t="s">
        <v>24</v>
      </c>
      <c r="BK249" s="185">
        <f t="shared" si="29"/>
        <v>0</v>
      </c>
      <c r="BL249" s="23" t="s">
        <v>209</v>
      </c>
      <c r="BM249" s="23" t="s">
        <v>728</v>
      </c>
    </row>
    <row r="250" spans="2:65" s="1" customFormat="1" ht="25.5" customHeight="1">
      <c r="B250" s="173"/>
      <c r="C250" s="174" t="s">
        <v>30</v>
      </c>
      <c r="D250" s="174" t="s">
        <v>140</v>
      </c>
      <c r="E250" s="175" t="s">
        <v>729</v>
      </c>
      <c r="F250" s="176" t="s">
        <v>730</v>
      </c>
      <c r="G250" s="177" t="s">
        <v>166</v>
      </c>
      <c r="H250" s="178">
        <v>89.6</v>
      </c>
      <c r="I250" s="179"/>
      <c r="J250" s="180">
        <f t="shared" si="20"/>
        <v>0</v>
      </c>
      <c r="K250" s="176" t="s">
        <v>144</v>
      </c>
      <c r="L250" s="40"/>
      <c r="M250" s="181" t="s">
        <v>5</v>
      </c>
      <c r="N250" s="182" t="s">
        <v>50</v>
      </c>
      <c r="O250" s="41"/>
      <c r="P250" s="183">
        <f t="shared" si="21"/>
        <v>0</v>
      </c>
      <c r="Q250" s="183">
        <v>1.7000000000000001E-4</v>
      </c>
      <c r="R250" s="183">
        <f t="shared" si="22"/>
        <v>1.5232000000000001E-2</v>
      </c>
      <c r="S250" s="183">
        <v>0</v>
      </c>
      <c r="T250" s="184">
        <f t="shared" si="23"/>
        <v>0</v>
      </c>
      <c r="AR250" s="23" t="s">
        <v>209</v>
      </c>
      <c r="AT250" s="23" t="s">
        <v>140</v>
      </c>
      <c r="AU250" s="23" t="s">
        <v>88</v>
      </c>
      <c r="AY250" s="23" t="s">
        <v>138</v>
      </c>
      <c r="BE250" s="185">
        <f t="shared" si="24"/>
        <v>0</v>
      </c>
      <c r="BF250" s="185">
        <f t="shared" si="25"/>
        <v>0</v>
      </c>
      <c r="BG250" s="185">
        <f t="shared" si="26"/>
        <v>0</v>
      </c>
      <c r="BH250" s="185">
        <f t="shared" si="27"/>
        <v>0</v>
      </c>
      <c r="BI250" s="185">
        <f t="shared" si="28"/>
        <v>0</v>
      </c>
      <c r="BJ250" s="23" t="s">
        <v>24</v>
      </c>
      <c r="BK250" s="185">
        <f t="shared" si="29"/>
        <v>0</v>
      </c>
      <c r="BL250" s="23" t="s">
        <v>209</v>
      </c>
      <c r="BM250" s="23" t="s">
        <v>731</v>
      </c>
    </row>
    <row r="251" spans="2:65" s="1" customFormat="1" ht="51" customHeight="1">
      <c r="B251" s="173"/>
      <c r="C251" s="174" t="s">
        <v>732</v>
      </c>
      <c r="D251" s="174" t="s">
        <v>140</v>
      </c>
      <c r="E251" s="175" t="s">
        <v>733</v>
      </c>
      <c r="F251" s="176" t="s">
        <v>734</v>
      </c>
      <c r="G251" s="177" t="s">
        <v>166</v>
      </c>
      <c r="H251" s="178">
        <v>324</v>
      </c>
      <c r="I251" s="179"/>
      <c r="J251" s="180">
        <f t="shared" si="20"/>
        <v>0</v>
      </c>
      <c r="K251" s="176" t="s">
        <v>144</v>
      </c>
      <c r="L251" s="40"/>
      <c r="M251" s="181" t="s">
        <v>5</v>
      </c>
      <c r="N251" s="182" t="s">
        <v>50</v>
      </c>
      <c r="O251" s="41"/>
      <c r="P251" s="183">
        <f t="shared" si="21"/>
        <v>0</v>
      </c>
      <c r="Q251" s="183">
        <v>7.5000000000000002E-4</v>
      </c>
      <c r="R251" s="183">
        <f t="shared" si="22"/>
        <v>0.24299999999999999</v>
      </c>
      <c r="S251" s="183">
        <v>0</v>
      </c>
      <c r="T251" s="184">
        <f t="shared" si="23"/>
        <v>0</v>
      </c>
      <c r="AR251" s="23" t="s">
        <v>209</v>
      </c>
      <c r="AT251" s="23" t="s">
        <v>140</v>
      </c>
      <c r="AU251" s="23" t="s">
        <v>88</v>
      </c>
      <c r="AY251" s="23" t="s">
        <v>138</v>
      </c>
      <c r="BE251" s="185">
        <f t="shared" si="24"/>
        <v>0</v>
      </c>
      <c r="BF251" s="185">
        <f t="shared" si="25"/>
        <v>0</v>
      </c>
      <c r="BG251" s="185">
        <f t="shared" si="26"/>
        <v>0</v>
      </c>
      <c r="BH251" s="185">
        <f t="shared" si="27"/>
        <v>0</v>
      </c>
      <c r="BI251" s="185">
        <f t="shared" si="28"/>
        <v>0</v>
      </c>
      <c r="BJ251" s="23" t="s">
        <v>24</v>
      </c>
      <c r="BK251" s="185">
        <f t="shared" si="29"/>
        <v>0</v>
      </c>
      <c r="BL251" s="23" t="s">
        <v>209</v>
      </c>
      <c r="BM251" s="23" t="s">
        <v>735</v>
      </c>
    </row>
    <row r="252" spans="2:65" s="1" customFormat="1" ht="16.5" customHeight="1">
      <c r="B252" s="173"/>
      <c r="C252" s="174" t="s">
        <v>736</v>
      </c>
      <c r="D252" s="174" t="s">
        <v>140</v>
      </c>
      <c r="E252" s="175" t="s">
        <v>737</v>
      </c>
      <c r="F252" s="176" t="s">
        <v>738</v>
      </c>
      <c r="G252" s="177" t="s">
        <v>166</v>
      </c>
      <c r="H252" s="178">
        <v>1</v>
      </c>
      <c r="I252" s="179"/>
      <c r="J252" s="180">
        <f t="shared" si="20"/>
        <v>0</v>
      </c>
      <c r="K252" s="176" t="s">
        <v>144</v>
      </c>
      <c r="L252" s="40"/>
      <c r="M252" s="181" t="s">
        <v>5</v>
      </c>
      <c r="N252" s="182" t="s">
        <v>50</v>
      </c>
      <c r="O252" s="41"/>
      <c r="P252" s="183">
        <f t="shared" si="21"/>
        <v>0</v>
      </c>
      <c r="Q252" s="183">
        <v>8.0000000000000007E-5</v>
      </c>
      <c r="R252" s="183">
        <f t="shared" si="22"/>
        <v>8.0000000000000007E-5</v>
      </c>
      <c r="S252" s="183">
        <v>0</v>
      </c>
      <c r="T252" s="184">
        <f t="shared" si="23"/>
        <v>0</v>
      </c>
      <c r="AR252" s="23" t="s">
        <v>145</v>
      </c>
      <c r="AT252" s="23" t="s">
        <v>140</v>
      </c>
      <c r="AU252" s="23" t="s">
        <v>88</v>
      </c>
      <c r="AY252" s="23" t="s">
        <v>138</v>
      </c>
      <c r="BE252" s="185">
        <f t="shared" si="24"/>
        <v>0</v>
      </c>
      <c r="BF252" s="185">
        <f t="shared" si="25"/>
        <v>0</v>
      </c>
      <c r="BG252" s="185">
        <f t="shared" si="26"/>
        <v>0</v>
      </c>
      <c r="BH252" s="185">
        <f t="shared" si="27"/>
        <v>0</v>
      </c>
      <c r="BI252" s="185">
        <f t="shared" si="28"/>
        <v>0</v>
      </c>
      <c r="BJ252" s="23" t="s">
        <v>24</v>
      </c>
      <c r="BK252" s="185">
        <f t="shared" si="29"/>
        <v>0</v>
      </c>
      <c r="BL252" s="23" t="s">
        <v>145</v>
      </c>
      <c r="BM252" s="23" t="s">
        <v>739</v>
      </c>
    </row>
    <row r="253" spans="2:65" s="1" customFormat="1" ht="25.5" customHeight="1">
      <c r="B253" s="173"/>
      <c r="C253" s="174" t="s">
        <v>740</v>
      </c>
      <c r="D253" s="174" t="s">
        <v>140</v>
      </c>
      <c r="E253" s="175" t="s">
        <v>741</v>
      </c>
      <c r="F253" s="176" t="s">
        <v>742</v>
      </c>
      <c r="G253" s="177" t="s">
        <v>166</v>
      </c>
      <c r="H253" s="178">
        <v>1</v>
      </c>
      <c r="I253" s="179"/>
      <c r="J253" s="180">
        <f t="shared" si="20"/>
        <v>0</v>
      </c>
      <c r="K253" s="176" t="s">
        <v>144</v>
      </c>
      <c r="L253" s="40"/>
      <c r="M253" s="181" t="s">
        <v>5</v>
      </c>
      <c r="N253" s="212" t="s">
        <v>50</v>
      </c>
      <c r="O253" s="213"/>
      <c r="P253" s="214">
        <f t="shared" si="21"/>
        <v>0</v>
      </c>
      <c r="Q253" s="214">
        <v>2.7E-4</v>
      </c>
      <c r="R253" s="214">
        <f t="shared" si="22"/>
        <v>2.7E-4</v>
      </c>
      <c r="S253" s="214">
        <v>0</v>
      </c>
      <c r="T253" s="215">
        <f t="shared" si="23"/>
        <v>0</v>
      </c>
      <c r="AR253" s="23" t="s">
        <v>209</v>
      </c>
      <c r="AT253" s="23" t="s">
        <v>140</v>
      </c>
      <c r="AU253" s="23" t="s">
        <v>88</v>
      </c>
      <c r="AY253" s="23" t="s">
        <v>138</v>
      </c>
      <c r="BE253" s="185">
        <f t="shared" si="24"/>
        <v>0</v>
      </c>
      <c r="BF253" s="185">
        <f t="shared" si="25"/>
        <v>0</v>
      </c>
      <c r="BG253" s="185">
        <f t="shared" si="26"/>
        <v>0</v>
      </c>
      <c r="BH253" s="185">
        <f t="shared" si="27"/>
        <v>0</v>
      </c>
      <c r="BI253" s="185">
        <f t="shared" si="28"/>
        <v>0</v>
      </c>
      <c r="BJ253" s="23" t="s">
        <v>24</v>
      </c>
      <c r="BK253" s="185">
        <f t="shared" si="29"/>
        <v>0</v>
      </c>
      <c r="BL253" s="23" t="s">
        <v>209</v>
      </c>
      <c r="BM253" s="23" t="s">
        <v>743</v>
      </c>
    </row>
    <row r="254" spans="2:65" s="1" customFormat="1" ht="6.95" customHeight="1">
      <c r="B254" s="55"/>
      <c r="C254" s="56"/>
      <c r="D254" s="56"/>
      <c r="E254" s="56"/>
      <c r="F254" s="56"/>
      <c r="G254" s="56"/>
      <c r="H254" s="56"/>
      <c r="I254" s="126"/>
      <c r="J254" s="56"/>
      <c r="K254" s="56"/>
      <c r="L254" s="40"/>
    </row>
  </sheetData>
  <autoFilter ref="C91:K253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2" t="s">
        <v>105</v>
      </c>
      <c r="H1" s="362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Hala pro zemědělské stroje Humpolec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744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Hala pro zemědělské stroje Humpolec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2016-10-14/Hum3 - SO 03 Přípojka NN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4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298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745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6.950000000000003" customHeight="1">
      <c r="B65" s="40"/>
      <c r="C65" s="60" t="s">
        <v>122</v>
      </c>
      <c r="L65" s="40"/>
    </row>
    <row r="66" spans="2:63" s="1" customFormat="1" ht="6.95" customHeight="1">
      <c r="B66" s="40"/>
      <c r="L66" s="40"/>
    </row>
    <row r="67" spans="2:63" s="1" customFormat="1" ht="14.45" customHeight="1">
      <c r="B67" s="40"/>
      <c r="C67" s="62" t="s">
        <v>19</v>
      </c>
      <c r="L67" s="40"/>
    </row>
    <row r="68" spans="2:63" s="1" customFormat="1" ht="16.5" customHeight="1">
      <c r="B68" s="40"/>
      <c r="E68" s="359" t="str">
        <f>E7</f>
        <v>Hala pro zemědělské stroje Humpolec</v>
      </c>
      <c r="F68" s="360"/>
      <c r="G68" s="360"/>
      <c r="H68" s="360"/>
      <c r="L68" s="40"/>
    </row>
    <row r="69" spans="2:63" s="1" customFormat="1" ht="14.45" customHeight="1">
      <c r="B69" s="40"/>
      <c r="C69" s="62" t="s">
        <v>110</v>
      </c>
      <c r="L69" s="40"/>
    </row>
    <row r="70" spans="2:63" s="1" customFormat="1" ht="17.25" customHeight="1">
      <c r="B70" s="40"/>
      <c r="E70" s="327" t="str">
        <f>E9</f>
        <v>2016-10-14/Hum3 - SO 03 Přípojka NN</v>
      </c>
      <c r="F70" s="361"/>
      <c r="G70" s="361"/>
      <c r="H70" s="361"/>
      <c r="L70" s="40"/>
    </row>
    <row r="71" spans="2:63" s="1" customFormat="1" ht="6.95" customHeight="1">
      <c r="B71" s="40"/>
      <c r="L71" s="40"/>
    </row>
    <row r="72" spans="2:63" s="1" customFormat="1" ht="18" customHeight="1">
      <c r="B72" s="40"/>
      <c r="C72" s="62" t="s">
        <v>25</v>
      </c>
      <c r="F72" s="148" t="str">
        <f>F12</f>
        <v>Humpolec</v>
      </c>
      <c r="I72" s="149" t="s">
        <v>27</v>
      </c>
      <c r="J72" s="66" t="str">
        <f>IF(J12="","",J12)</f>
        <v>13. 10. 2016</v>
      </c>
      <c r="L72" s="40"/>
    </row>
    <row r="73" spans="2:63" s="1" customFormat="1" ht="6.95" customHeight="1">
      <c r="B73" s="40"/>
      <c r="L73" s="40"/>
    </row>
    <row r="74" spans="2:63" s="1" customFormat="1" ht="15">
      <c r="B74" s="40"/>
      <c r="C74" s="62" t="s">
        <v>31</v>
      </c>
      <c r="F74" s="148" t="str">
        <f>E15</f>
        <v>Kraj Vysočina, Jihlava, Žižkova 57/1882 PSČ 58733</v>
      </c>
      <c r="I74" s="149" t="s">
        <v>39</v>
      </c>
      <c r="J74" s="148" t="str">
        <f>E21</f>
        <v>AG Komplet s.r.o.</v>
      </c>
      <c r="L74" s="40"/>
    </row>
    <row r="75" spans="2:63" s="1" customFormat="1" ht="14.45" customHeight="1">
      <c r="B75" s="40"/>
      <c r="C75" s="62" t="s">
        <v>37</v>
      </c>
      <c r="F75" s="148" t="str">
        <f>IF(E18="","",E18)</f>
        <v/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50"/>
      <c r="C77" s="151" t="s">
        <v>123</v>
      </c>
      <c r="D77" s="152" t="s">
        <v>64</v>
      </c>
      <c r="E77" s="152" t="s">
        <v>60</v>
      </c>
      <c r="F77" s="152" t="s">
        <v>124</v>
      </c>
      <c r="G77" s="152" t="s">
        <v>125</v>
      </c>
      <c r="H77" s="152" t="s">
        <v>126</v>
      </c>
      <c r="I77" s="153" t="s">
        <v>127</v>
      </c>
      <c r="J77" s="152" t="s">
        <v>114</v>
      </c>
      <c r="K77" s="154" t="s">
        <v>128</v>
      </c>
      <c r="L77" s="150"/>
      <c r="M77" s="72" t="s">
        <v>129</v>
      </c>
      <c r="N77" s="73" t="s">
        <v>49</v>
      </c>
      <c r="O77" s="73" t="s">
        <v>130</v>
      </c>
      <c r="P77" s="73" t="s">
        <v>131</v>
      </c>
      <c r="Q77" s="73" t="s">
        <v>132</v>
      </c>
      <c r="R77" s="73" t="s">
        <v>133</v>
      </c>
      <c r="S77" s="73" t="s">
        <v>134</v>
      </c>
      <c r="T77" s="74" t="s">
        <v>135</v>
      </c>
    </row>
    <row r="78" spans="2:63" s="1" customFormat="1" ht="29.25" customHeight="1">
      <c r="B78" s="40"/>
      <c r="C78" s="76" t="s">
        <v>115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78</v>
      </c>
      <c r="AU78" s="23" t="s">
        <v>116</v>
      </c>
      <c r="BK78" s="158">
        <f>BK79</f>
        <v>0</v>
      </c>
    </row>
    <row r="79" spans="2:63" s="10" customFormat="1" ht="37.35" customHeight="1">
      <c r="B79" s="159"/>
      <c r="D79" s="160" t="s">
        <v>78</v>
      </c>
      <c r="E79" s="161" t="s">
        <v>569</v>
      </c>
      <c r="F79" s="161" t="s">
        <v>570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88</v>
      </c>
      <c r="AT79" s="168" t="s">
        <v>78</v>
      </c>
      <c r="AU79" s="168" t="s">
        <v>79</v>
      </c>
      <c r="AY79" s="160" t="s">
        <v>138</v>
      </c>
      <c r="BK79" s="169">
        <f>BK80</f>
        <v>0</v>
      </c>
    </row>
    <row r="80" spans="2:63" s="10" customFormat="1" ht="19.899999999999999" customHeight="1">
      <c r="B80" s="159"/>
      <c r="D80" s="170" t="s">
        <v>78</v>
      </c>
      <c r="E80" s="171" t="s">
        <v>746</v>
      </c>
      <c r="F80" s="171" t="s">
        <v>747</v>
      </c>
      <c r="I80" s="162"/>
      <c r="J80" s="172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88</v>
      </c>
      <c r="AT80" s="168" t="s">
        <v>78</v>
      </c>
      <c r="AU80" s="168" t="s">
        <v>24</v>
      </c>
      <c r="AY80" s="160" t="s">
        <v>138</v>
      </c>
      <c r="BK80" s="169">
        <f>BK81</f>
        <v>0</v>
      </c>
    </row>
    <row r="81" spans="2:65" s="1" customFormat="1" ht="25.5" customHeight="1">
      <c r="B81" s="173"/>
      <c r="C81" s="174" t="s">
        <v>24</v>
      </c>
      <c r="D81" s="174" t="s">
        <v>140</v>
      </c>
      <c r="E81" s="175" t="s">
        <v>748</v>
      </c>
      <c r="F81" s="176" t="s">
        <v>749</v>
      </c>
      <c r="G81" s="177" t="s">
        <v>750</v>
      </c>
      <c r="H81" s="178">
        <v>1</v>
      </c>
      <c r="I81" s="179"/>
      <c r="J81" s="180">
        <f>ROUND(I81*H81,2)</f>
        <v>0</v>
      </c>
      <c r="K81" s="176" t="s">
        <v>5</v>
      </c>
      <c r="L81" s="40"/>
      <c r="M81" s="181" t="s">
        <v>5</v>
      </c>
      <c r="N81" s="212" t="s">
        <v>50</v>
      </c>
      <c r="O81" s="213"/>
      <c r="P81" s="214">
        <f>O81*H81</f>
        <v>0</v>
      </c>
      <c r="Q81" s="214">
        <v>0</v>
      </c>
      <c r="R81" s="214">
        <f>Q81*H81</f>
        <v>0</v>
      </c>
      <c r="S81" s="214">
        <v>0</v>
      </c>
      <c r="T81" s="215">
        <f>S81*H81</f>
        <v>0</v>
      </c>
      <c r="AR81" s="23" t="s">
        <v>209</v>
      </c>
      <c r="AT81" s="23" t="s">
        <v>140</v>
      </c>
      <c r="AU81" s="23" t="s">
        <v>88</v>
      </c>
      <c r="AY81" s="23" t="s">
        <v>138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23" t="s">
        <v>24</v>
      </c>
      <c r="BK81" s="185">
        <f>ROUND(I81*H81,2)</f>
        <v>0</v>
      </c>
      <c r="BL81" s="23" t="s">
        <v>209</v>
      </c>
      <c r="BM81" s="23" t="s">
        <v>751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3"/>
  <sheetViews>
    <sheetView showGridLines="0" workbookViewId="0">
      <pane ySplit="1" topLeftCell="A10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2" t="s">
        <v>105</v>
      </c>
      <c r="H1" s="362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Hala pro zemědělské stroje Humpolec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752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ROUND(SUM(BE81:BE112), 2)</f>
        <v>0</v>
      </c>
      <c r="G30" s="41"/>
      <c r="H30" s="41"/>
      <c r="I30" s="118">
        <v>0.21</v>
      </c>
      <c r="J30" s="117">
        <f>ROUND(ROUND((SUM(BE81:BE112)),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ROUND(SUM(BF81:BF112), 2)</f>
        <v>0</v>
      </c>
      <c r="G31" s="41"/>
      <c r="H31" s="41"/>
      <c r="I31" s="118">
        <v>0.15</v>
      </c>
      <c r="J31" s="117">
        <f>ROUND(ROUND((SUM(BF81:BF112)),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ROUND(SUM(BG81:BG112),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ROUND(SUM(BH81:BH112),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ROUND(SUM(BI81:BI112),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Hala pro zemědělské stroje Humpolec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2016-10-14/Hum4 - SO 04 Zpevněné plochy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4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753</v>
      </c>
      <c r="E59" s="144"/>
      <c r="F59" s="144"/>
      <c r="G59" s="144"/>
      <c r="H59" s="144"/>
      <c r="I59" s="145"/>
      <c r="J59" s="146">
        <f>J97</f>
        <v>0</v>
      </c>
      <c r="K59" s="147"/>
    </row>
    <row r="60" spans="2:47" s="8" customFormat="1" ht="19.899999999999999" customHeight="1">
      <c r="B60" s="141"/>
      <c r="C60" s="142"/>
      <c r="D60" s="143" t="s">
        <v>297</v>
      </c>
      <c r="E60" s="144"/>
      <c r="F60" s="144"/>
      <c r="G60" s="144"/>
      <c r="H60" s="144"/>
      <c r="I60" s="145"/>
      <c r="J60" s="146">
        <f>J108</f>
        <v>0</v>
      </c>
      <c r="K60" s="147"/>
    </row>
    <row r="61" spans="2:47" s="8" customFormat="1" ht="19.899999999999999" customHeight="1">
      <c r="B61" s="141"/>
      <c r="C61" s="142"/>
      <c r="D61" s="143" t="s">
        <v>121</v>
      </c>
      <c r="E61" s="144"/>
      <c r="F61" s="144"/>
      <c r="G61" s="144"/>
      <c r="H61" s="144"/>
      <c r="I61" s="145"/>
      <c r="J61" s="146">
        <f>J111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50000000000003" customHeight="1">
      <c r="B68" s="40"/>
      <c r="C68" s="60" t="s">
        <v>122</v>
      </c>
      <c r="L68" s="40"/>
    </row>
    <row r="69" spans="2:20" s="1" customFormat="1" ht="6.95" customHeight="1">
      <c r="B69" s="40"/>
      <c r="L69" s="40"/>
    </row>
    <row r="70" spans="2:20" s="1" customFormat="1" ht="14.45" customHeight="1">
      <c r="B70" s="40"/>
      <c r="C70" s="62" t="s">
        <v>19</v>
      </c>
      <c r="L70" s="40"/>
    </row>
    <row r="71" spans="2:20" s="1" customFormat="1" ht="16.5" customHeight="1">
      <c r="B71" s="40"/>
      <c r="E71" s="359" t="str">
        <f>E7</f>
        <v>Hala pro zemědělské stroje Humpolec</v>
      </c>
      <c r="F71" s="360"/>
      <c r="G71" s="360"/>
      <c r="H71" s="360"/>
      <c r="L71" s="40"/>
    </row>
    <row r="72" spans="2:20" s="1" customFormat="1" ht="14.45" customHeight="1">
      <c r="B72" s="40"/>
      <c r="C72" s="62" t="s">
        <v>110</v>
      </c>
      <c r="L72" s="40"/>
    </row>
    <row r="73" spans="2:20" s="1" customFormat="1" ht="17.25" customHeight="1">
      <c r="B73" s="40"/>
      <c r="E73" s="327" t="str">
        <f>E9</f>
        <v>2016-10-14/Hum4 - SO 04 Zpevněné plochy</v>
      </c>
      <c r="F73" s="361"/>
      <c r="G73" s="361"/>
      <c r="H73" s="361"/>
      <c r="L73" s="40"/>
    </row>
    <row r="74" spans="2:20" s="1" customFormat="1" ht="6.95" customHeight="1">
      <c r="B74" s="40"/>
      <c r="L74" s="40"/>
    </row>
    <row r="75" spans="2:20" s="1" customFormat="1" ht="18" customHeight="1">
      <c r="B75" s="40"/>
      <c r="C75" s="62" t="s">
        <v>25</v>
      </c>
      <c r="F75" s="148" t="str">
        <f>F12</f>
        <v>Humpolec</v>
      </c>
      <c r="I75" s="149" t="s">
        <v>27</v>
      </c>
      <c r="J75" s="66" t="str">
        <f>IF(J12="","",J12)</f>
        <v>13. 10. 2016</v>
      </c>
      <c r="L75" s="40"/>
    </row>
    <row r="76" spans="2:20" s="1" customFormat="1" ht="6.95" customHeight="1">
      <c r="B76" s="40"/>
      <c r="L76" s="40"/>
    </row>
    <row r="77" spans="2:20" s="1" customFormat="1" ht="15">
      <c r="B77" s="40"/>
      <c r="C77" s="62" t="s">
        <v>31</v>
      </c>
      <c r="F77" s="148" t="str">
        <f>E15</f>
        <v>Kraj Vysočina, Jihlava, Žižkova 57/1882 PSČ 58733</v>
      </c>
      <c r="I77" s="149" t="s">
        <v>39</v>
      </c>
      <c r="J77" s="148" t="str">
        <f>E21</f>
        <v>AG Komplet s.r.o.</v>
      </c>
      <c r="L77" s="40"/>
    </row>
    <row r="78" spans="2:20" s="1" customFormat="1" ht="14.45" customHeight="1">
      <c r="B78" s="40"/>
      <c r="C78" s="62" t="s">
        <v>37</v>
      </c>
      <c r="F78" s="148" t="str">
        <f>IF(E18="","",E18)</f>
        <v/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123</v>
      </c>
      <c r="D80" s="152" t="s">
        <v>64</v>
      </c>
      <c r="E80" s="152" t="s">
        <v>60</v>
      </c>
      <c r="F80" s="152" t="s">
        <v>124</v>
      </c>
      <c r="G80" s="152" t="s">
        <v>125</v>
      </c>
      <c r="H80" s="152" t="s">
        <v>126</v>
      </c>
      <c r="I80" s="153" t="s">
        <v>127</v>
      </c>
      <c r="J80" s="152" t="s">
        <v>114</v>
      </c>
      <c r="K80" s="154" t="s">
        <v>128</v>
      </c>
      <c r="L80" s="150"/>
      <c r="M80" s="72" t="s">
        <v>129</v>
      </c>
      <c r="N80" s="73" t="s">
        <v>49</v>
      </c>
      <c r="O80" s="73" t="s">
        <v>130</v>
      </c>
      <c r="P80" s="73" t="s">
        <v>131</v>
      </c>
      <c r="Q80" s="73" t="s">
        <v>132</v>
      </c>
      <c r="R80" s="73" t="s">
        <v>133</v>
      </c>
      <c r="S80" s="73" t="s">
        <v>134</v>
      </c>
      <c r="T80" s="74" t="s">
        <v>135</v>
      </c>
    </row>
    <row r="81" spans="2:65" s="1" customFormat="1" ht="29.25" customHeight="1">
      <c r="B81" s="40"/>
      <c r="C81" s="76" t="s">
        <v>115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83.39058</v>
      </c>
      <c r="S81" s="67"/>
      <c r="T81" s="157">
        <f>T82</f>
        <v>0</v>
      </c>
      <c r="AT81" s="23" t="s">
        <v>78</v>
      </c>
      <c r="AU81" s="23" t="s">
        <v>116</v>
      </c>
      <c r="BK81" s="158">
        <f>BK82</f>
        <v>0</v>
      </c>
    </row>
    <row r="82" spans="2:65" s="10" customFormat="1" ht="37.35" customHeight="1">
      <c r="B82" s="159"/>
      <c r="D82" s="160" t="s">
        <v>78</v>
      </c>
      <c r="E82" s="161" t="s">
        <v>136</v>
      </c>
      <c r="F82" s="161" t="s">
        <v>137</v>
      </c>
      <c r="I82" s="162"/>
      <c r="J82" s="163">
        <f>BK82</f>
        <v>0</v>
      </c>
      <c r="L82" s="159"/>
      <c r="M82" s="164"/>
      <c r="N82" s="165"/>
      <c r="O82" s="165"/>
      <c r="P82" s="166">
        <f>P83+P97+P108+P111</f>
        <v>0</v>
      </c>
      <c r="Q82" s="165"/>
      <c r="R82" s="166">
        <f>R83+R97+R108+R111</f>
        <v>83.39058</v>
      </c>
      <c r="S82" s="165"/>
      <c r="T82" s="167">
        <f>T83+T97+T108+T111</f>
        <v>0</v>
      </c>
      <c r="AR82" s="160" t="s">
        <v>24</v>
      </c>
      <c r="AT82" s="168" t="s">
        <v>78</v>
      </c>
      <c r="AU82" s="168" t="s">
        <v>79</v>
      </c>
      <c r="AY82" s="160" t="s">
        <v>138</v>
      </c>
      <c r="BK82" s="169">
        <f>BK83+BK97+BK108+BK111</f>
        <v>0</v>
      </c>
    </row>
    <row r="83" spans="2:65" s="10" customFormat="1" ht="19.899999999999999" customHeight="1">
      <c r="B83" s="159"/>
      <c r="D83" s="170" t="s">
        <v>78</v>
      </c>
      <c r="E83" s="171" t="s">
        <v>24</v>
      </c>
      <c r="F83" s="171" t="s">
        <v>139</v>
      </c>
      <c r="I83" s="162"/>
      <c r="J83" s="172">
        <f>BK83</f>
        <v>0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24</v>
      </c>
      <c r="AT83" s="168" t="s">
        <v>78</v>
      </c>
      <c r="AU83" s="168" t="s">
        <v>24</v>
      </c>
      <c r="AY83" s="160" t="s">
        <v>138</v>
      </c>
      <c r="BK83" s="169">
        <f>SUM(BK84:BK96)</f>
        <v>0</v>
      </c>
    </row>
    <row r="84" spans="2:65" s="1" customFormat="1" ht="38.25" customHeight="1">
      <c r="B84" s="173"/>
      <c r="C84" s="174" t="s">
        <v>24</v>
      </c>
      <c r="D84" s="174" t="s">
        <v>140</v>
      </c>
      <c r="E84" s="175" t="s">
        <v>141</v>
      </c>
      <c r="F84" s="176" t="s">
        <v>142</v>
      </c>
      <c r="G84" s="177" t="s">
        <v>143</v>
      </c>
      <c r="H84" s="178">
        <v>64.08</v>
      </c>
      <c r="I84" s="179"/>
      <c r="J84" s="180">
        <f>ROUND(I84*H84,2)</f>
        <v>0</v>
      </c>
      <c r="K84" s="176" t="s">
        <v>144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145</v>
      </c>
      <c r="AT84" s="23" t="s">
        <v>140</v>
      </c>
      <c r="AU84" s="23" t="s">
        <v>88</v>
      </c>
      <c r="AY84" s="23" t="s">
        <v>138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145</v>
      </c>
      <c r="BM84" s="23" t="s">
        <v>754</v>
      </c>
    </row>
    <row r="85" spans="2:65" s="11" customFormat="1">
      <c r="B85" s="186"/>
      <c r="D85" s="187" t="s">
        <v>147</v>
      </c>
      <c r="E85" s="188" t="s">
        <v>5</v>
      </c>
      <c r="F85" s="189" t="s">
        <v>755</v>
      </c>
      <c r="H85" s="190">
        <v>64.08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147</v>
      </c>
      <c r="AU85" s="195" t="s">
        <v>88</v>
      </c>
      <c r="AV85" s="11" t="s">
        <v>88</v>
      </c>
      <c r="AW85" s="11" t="s">
        <v>43</v>
      </c>
      <c r="AX85" s="11" t="s">
        <v>24</v>
      </c>
      <c r="AY85" s="195" t="s">
        <v>138</v>
      </c>
    </row>
    <row r="86" spans="2:65" s="1" customFormat="1" ht="38.25" customHeight="1">
      <c r="B86" s="173"/>
      <c r="C86" s="174" t="s">
        <v>88</v>
      </c>
      <c r="D86" s="174" t="s">
        <v>140</v>
      </c>
      <c r="E86" s="175" t="s">
        <v>756</v>
      </c>
      <c r="F86" s="176" t="s">
        <v>757</v>
      </c>
      <c r="G86" s="177" t="s">
        <v>143</v>
      </c>
      <c r="H86" s="178">
        <v>93.293999999999997</v>
      </c>
      <c r="I86" s="179"/>
      <c r="J86" s="180">
        <f>ROUND(I86*H86,2)</f>
        <v>0</v>
      </c>
      <c r="K86" s="176" t="s">
        <v>144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145</v>
      </c>
      <c r="AT86" s="23" t="s">
        <v>140</v>
      </c>
      <c r="AU86" s="23" t="s">
        <v>88</v>
      </c>
      <c r="AY86" s="23" t="s">
        <v>138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145</v>
      </c>
      <c r="BM86" s="23" t="s">
        <v>758</v>
      </c>
    </row>
    <row r="87" spans="2:65" s="11" customFormat="1">
      <c r="B87" s="186"/>
      <c r="D87" s="206" t="s">
        <v>147</v>
      </c>
      <c r="E87" s="195" t="s">
        <v>5</v>
      </c>
      <c r="F87" s="207" t="s">
        <v>759</v>
      </c>
      <c r="H87" s="208">
        <v>186.58799999999999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147</v>
      </c>
      <c r="AU87" s="195" t="s">
        <v>88</v>
      </c>
      <c r="AV87" s="11" t="s">
        <v>88</v>
      </c>
      <c r="AW87" s="11" t="s">
        <v>43</v>
      </c>
      <c r="AX87" s="11" t="s">
        <v>79</v>
      </c>
      <c r="AY87" s="195" t="s">
        <v>138</v>
      </c>
    </row>
    <row r="88" spans="2:65" s="11" customFormat="1">
      <c r="B88" s="186"/>
      <c r="D88" s="187" t="s">
        <v>147</v>
      </c>
      <c r="E88" s="188" t="s">
        <v>5</v>
      </c>
      <c r="F88" s="189" t="s">
        <v>760</v>
      </c>
      <c r="H88" s="190">
        <v>93.293999999999997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147</v>
      </c>
      <c r="AU88" s="195" t="s">
        <v>88</v>
      </c>
      <c r="AV88" s="11" t="s">
        <v>88</v>
      </c>
      <c r="AW88" s="11" t="s">
        <v>43</v>
      </c>
      <c r="AX88" s="11" t="s">
        <v>24</v>
      </c>
      <c r="AY88" s="195" t="s">
        <v>138</v>
      </c>
    </row>
    <row r="89" spans="2:65" s="1" customFormat="1" ht="38.25" customHeight="1">
      <c r="B89" s="173"/>
      <c r="C89" s="174" t="s">
        <v>152</v>
      </c>
      <c r="D89" s="174" t="s">
        <v>140</v>
      </c>
      <c r="E89" s="175" t="s">
        <v>761</v>
      </c>
      <c r="F89" s="176" t="s">
        <v>762</v>
      </c>
      <c r="G89" s="177" t="s">
        <v>143</v>
      </c>
      <c r="H89" s="178">
        <v>93.293999999999997</v>
      </c>
      <c r="I89" s="179"/>
      <c r="J89" s="180">
        <f>ROUND(I89*H89,2)</f>
        <v>0</v>
      </c>
      <c r="K89" s="176" t="s">
        <v>144</v>
      </c>
      <c r="L89" s="40"/>
      <c r="M89" s="181" t="s">
        <v>5</v>
      </c>
      <c r="N89" s="182" t="s">
        <v>50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145</v>
      </c>
      <c r="AT89" s="23" t="s">
        <v>140</v>
      </c>
      <c r="AU89" s="23" t="s">
        <v>88</v>
      </c>
      <c r="AY89" s="23" t="s">
        <v>138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24</v>
      </c>
      <c r="BK89" s="185">
        <f>ROUND(I89*H89,2)</f>
        <v>0</v>
      </c>
      <c r="BL89" s="23" t="s">
        <v>145</v>
      </c>
      <c r="BM89" s="23" t="s">
        <v>763</v>
      </c>
    </row>
    <row r="90" spans="2:65" s="1" customFormat="1" ht="38.25" customHeight="1">
      <c r="B90" s="173"/>
      <c r="C90" s="174" t="s">
        <v>145</v>
      </c>
      <c r="D90" s="174" t="s">
        <v>140</v>
      </c>
      <c r="E90" s="175" t="s">
        <v>764</v>
      </c>
      <c r="F90" s="176" t="s">
        <v>765</v>
      </c>
      <c r="G90" s="177" t="s">
        <v>143</v>
      </c>
      <c r="H90" s="178">
        <v>93.293999999999997</v>
      </c>
      <c r="I90" s="179"/>
      <c r="J90" s="180">
        <f>ROUND(I90*H90,2)</f>
        <v>0</v>
      </c>
      <c r="K90" s="176" t="s">
        <v>144</v>
      </c>
      <c r="L90" s="40"/>
      <c r="M90" s="181" t="s">
        <v>5</v>
      </c>
      <c r="N90" s="182" t="s">
        <v>50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145</v>
      </c>
      <c r="AT90" s="23" t="s">
        <v>140</v>
      </c>
      <c r="AU90" s="23" t="s">
        <v>88</v>
      </c>
      <c r="AY90" s="23" t="s">
        <v>138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24</v>
      </c>
      <c r="BK90" s="185">
        <f>ROUND(I90*H90,2)</f>
        <v>0</v>
      </c>
      <c r="BL90" s="23" t="s">
        <v>145</v>
      </c>
      <c r="BM90" s="23" t="s">
        <v>766</v>
      </c>
    </row>
    <row r="91" spans="2:65" s="1" customFormat="1" ht="38.25" customHeight="1">
      <c r="B91" s="173"/>
      <c r="C91" s="174" t="s">
        <v>159</v>
      </c>
      <c r="D91" s="174" t="s">
        <v>140</v>
      </c>
      <c r="E91" s="175" t="s">
        <v>767</v>
      </c>
      <c r="F91" s="176" t="s">
        <v>768</v>
      </c>
      <c r="G91" s="177" t="s">
        <v>143</v>
      </c>
      <c r="H91" s="178">
        <v>93.293999999999997</v>
      </c>
      <c r="I91" s="179"/>
      <c r="J91" s="180">
        <f>ROUND(I91*H91,2)</f>
        <v>0</v>
      </c>
      <c r="K91" s="176" t="s">
        <v>144</v>
      </c>
      <c r="L91" s="40"/>
      <c r="M91" s="181" t="s">
        <v>5</v>
      </c>
      <c r="N91" s="182" t="s">
        <v>50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145</v>
      </c>
      <c r="AT91" s="23" t="s">
        <v>140</v>
      </c>
      <c r="AU91" s="23" t="s">
        <v>88</v>
      </c>
      <c r="AY91" s="23" t="s">
        <v>138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24</v>
      </c>
      <c r="BK91" s="185">
        <f>ROUND(I91*H91,2)</f>
        <v>0</v>
      </c>
      <c r="BL91" s="23" t="s">
        <v>145</v>
      </c>
      <c r="BM91" s="23" t="s">
        <v>769</v>
      </c>
    </row>
    <row r="92" spans="2:65" s="1" customFormat="1" ht="38.25" customHeight="1">
      <c r="B92" s="173"/>
      <c r="C92" s="174" t="s">
        <v>163</v>
      </c>
      <c r="D92" s="174" t="s">
        <v>140</v>
      </c>
      <c r="E92" s="175" t="s">
        <v>173</v>
      </c>
      <c r="F92" s="176" t="s">
        <v>174</v>
      </c>
      <c r="G92" s="177" t="s">
        <v>143</v>
      </c>
      <c r="H92" s="178">
        <v>93.293999999999997</v>
      </c>
      <c r="I92" s="179"/>
      <c r="J92" s="180">
        <f>ROUND(I92*H92,2)</f>
        <v>0</v>
      </c>
      <c r="K92" s="176" t="s">
        <v>144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145</v>
      </c>
      <c r="AT92" s="23" t="s">
        <v>140</v>
      </c>
      <c r="AU92" s="23" t="s">
        <v>88</v>
      </c>
      <c r="AY92" s="23" t="s">
        <v>138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145</v>
      </c>
      <c r="BM92" s="23" t="s">
        <v>770</v>
      </c>
    </row>
    <row r="93" spans="2:65" s="1" customFormat="1" ht="38.25" customHeight="1">
      <c r="B93" s="173"/>
      <c r="C93" s="174" t="s">
        <v>168</v>
      </c>
      <c r="D93" s="174" t="s">
        <v>140</v>
      </c>
      <c r="E93" s="175" t="s">
        <v>177</v>
      </c>
      <c r="F93" s="176" t="s">
        <v>178</v>
      </c>
      <c r="G93" s="177" t="s">
        <v>143</v>
      </c>
      <c r="H93" s="178">
        <v>186.58799999999999</v>
      </c>
      <c r="I93" s="179"/>
      <c r="J93" s="180">
        <f>ROUND(I93*H93,2)</f>
        <v>0</v>
      </c>
      <c r="K93" s="176" t="s">
        <v>144</v>
      </c>
      <c r="L93" s="40"/>
      <c r="M93" s="181" t="s">
        <v>5</v>
      </c>
      <c r="N93" s="182" t="s">
        <v>50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145</v>
      </c>
      <c r="AT93" s="23" t="s">
        <v>140</v>
      </c>
      <c r="AU93" s="23" t="s">
        <v>88</v>
      </c>
      <c r="AY93" s="23" t="s">
        <v>138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24</v>
      </c>
      <c r="BK93" s="185">
        <f>ROUND(I93*H93,2)</f>
        <v>0</v>
      </c>
      <c r="BL93" s="23" t="s">
        <v>145</v>
      </c>
      <c r="BM93" s="23" t="s">
        <v>771</v>
      </c>
    </row>
    <row r="94" spans="2:65" s="11" customFormat="1">
      <c r="B94" s="186"/>
      <c r="D94" s="187" t="s">
        <v>147</v>
      </c>
      <c r="E94" s="188" t="s">
        <v>5</v>
      </c>
      <c r="F94" s="189" t="s">
        <v>772</v>
      </c>
      <c r="H94" s="190">
        <v>186.58799999999999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147</v>
      </c>
      <c r="AU94" s="195" t="s">
        <v>88</v>
      </c>
      <c r="AV94" s="11" t="s">
        <v>88</v>
      </c>
      <c r="AW94" s="11" t="s">
        <v>43</v>
      </c>
      <c r="AX94" s="11" t="s">
        <v>24</v>
      </c>
      <c r="AY94" s="195" t="s">
        <v>138</v>
      </c>
    </row>
    <row r="95" spans="2:65" s="1" customFormat="1" ht="51" customHeight="1">
      <c r="B95" s="173"/>
      <c r="C95" s="174" t="s">
        <v>172</v>
      </c>
      <c r="D95" s="174" t="s">
        <v>140</v>
      </c>
      <c r="E95" s="175" t="s">
        <v>338</v>
      </c>
      <c r="F95" s="176" t="s">
        <v>339</v>
      </c>
      <c r="G95" s="177" t="s">
        <v>143</v>
      </c>
      <c r="H95" s="178">
        <v>186.58799999999999</v>
      </c>
      <c r="I95" s="179"/>
      <c r="J95" s="180">
        <f>ROUND(I95*H95,2)</f>
        <v>0</v>
      </c>
      <c r="K95" s="176" t="s">
        <v>144</v>
      </c>
      <c r="L95" s="40"/>
      <c r="M95" s="181" t="s">
        <v>5</v>
      </c>
      <c r="N95" s="182" t="s">
        <v>50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145</v>
      </c>
      <c r="AT95" s="23" t="s">
        <v>140</v>
      </c>
      <c r="AU95" s="23" t="s">
        <v>88</v>
      </c>
      <c r="AY95" s="23" t="s">
        <v>138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24</v>
      </c>
      <c r="BK95" s="185">
        <f>ROUND(I95*H95,2)</f>
        <v>0</v>
      </c>
      <c r="BL95" s="23" t="s">
        <v>145</v>
      </c>
      <c r="BM95" s="23" t="s">
        <v>773</v>
      </c>
    </row>
    <row r="96" spans="2:65" s="1" customFormat="1" ht="25.5" customHeight="1">
      <c r="B96" s="173"/>
      <c r="C96" s="174" t="s">
        <v>176</v>
      </c>
      <c r="D96" s="174" t="s">
        <v>140</v>
      </c>
      <c r="E96" s="175" t="s">
        <v>355</v>
      </c>
      <c r="F96" s="176" t="s">
        <v>356</v>
      </c>
      <c r="G96" s="177" t="s">
        <v>166</v>
      </c>
      <c r="H96" s="178">
        <v>427.2</v>
      </c>
      <c r="I96" s="179"/>
      <c r="J96" s="180">
        <f>ROUND(I96*H96,2)</f>
        <v>0</v>
      </c>
      <c r="K96" s="176" t="s">
        <v>144</v>
      </c>
      <c r="L96" s="40"/>
      <c r="M96" s="181" t="s">
        <v>5</v>
      </c>
      <c r="N96" s="182" t="s">
        <v>50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3" t="s">
        <v>145</v>
      </c>
      <c r="AT96" s="23" t="s">
        <v>140</v>
      </c>
      <c r="AU96" s="23" t="s">
        <v>88</v>
      </c>
      <c r="AY96" s="23" t="s">
        <v>138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24</v>
      </c>
      <c r="BK96" s="185">
        <f>ROUND(I96*H96,2)</f>
        <v>0</v>
      </c>
      <c r="BL96" s="23" t="s">
        <v>145</v>
      </c>
      <c r="BM96" s="23" t="s">
        <v>774</v>
      </c>
    </row>
    <row r="97" spans="2:65" s="10" customFormat="1" ht="29.85" customHeight="1">
      <c r="B97" s="159"/>
      <c r="D97" s="170" t="s">
        <v>78</v>
      </c>
      <c r="E97" s="171" t="s">
        <v>159</v>
      </c>
      <c r="F97" s="171" t="s">
        <v>775</v>
      </c>
      <c r="I97" s="162"/>
      <c r="J97" s="172">
        <f>BK97</f>
        <v>0</v>
      </c>
      <c r="L97" s="159"/>
      <c r="M97" s="164"/>
      <c r="N97" s="165"/>
      <c r="O97" s="165"/>
      <c r="P97" s="166">
        <f>SUM(P98:P107)</f>
        <v>0</v>
      </c>
      <c r="Q97" s="165"/>
      <c r="R97" s="166">
        <f>SUM(R98:R107)</f>
        <v>39.139560000000003</v>
      </c>
      <c r="S97" s="165"/>
      <c r="T97" s="167">
        <f>SUM(T98:T107)</f>
        <v>0</v>
      </c>
      <c r="AR97" s="160" t="s">
        <v>24</v>
      </c>
      <c r="AT97" s="168" t="s">
        <v>78</v>
      </c>
      <c r="AU97" s="168" t="s">
        <v>24</v>
      </c>
      <c r="AY97" s="160" t="s">
        <v>138</v>
      </c>
      <c r="BK97" s="169">
        <f>SUM(BK98:BK107)</f>
        <v>0</v>
      </c>
    </row>
    <row r="98" spans="2:65" s="1" customFormat="1" ht="25.5" customHeight="1">
      <c r="B98" s="173"/>
      <c r="C98" s="174" t="s">
        <v>29</v>
      </c>
      <c r="D98" s="174" t="s">
        <v>140</v>
      </c>
      <c r="E98" s="175" t="s">
        <v>776</v>
      </c>
      <c r="F98" s="176" t="s">
        <v>777</v>
      </c>
      <c r="G98" s="177" t="s">
        <v>166</v>
      </c>
      <c r="H98" s="178">
        <v>289.2</v>
      </c>
      <c r="I98" s="179"/>
      <c r="J98" s="180">
        <f t="shared" ref="J98:J106" si="0">ROUND(I98*H98,2)</f>
        <v>0</v>
      </c>
      <c r="K98" s="176" t="s">
        <v>144</v>
      </c>
      <c r="L98" s="40"/>
      <c r="M98" s="181" t="s">
        <v>5</v>
      </c>
      <c r="N98" s="182" t="s">
        <v>50</v>
      </c>
      <c r="O98" s="41"/>
      <c r="P98" s="183">
        <f t="shared" ref="P98:P106" si="1">O98*H98</f>
        <v>0</v>
      </c>
      <c r="Q98" s="183">
        <v>0</v>
      </c>
      <c r="R98" s="183">
        <f t="shared" ref="R98:R106" si="2">Q98*H98</f>
        <v>0</v>
      </c>
      <c r="S98" s="183">
        <v>0</v>
      </c>
      <c r="T98" s="184">
        <f t="shared" ref="T98:T106" si="3">S98*H98</f>
        <v>0</v>
      </c>
      <c r="AR98" s="23" t="s">
        <v>145</v>
      </c>
      <c r="AT98" s="23" t="s">
        <v>140</v>
      </c>
      <c r="AU98" s="23" t="s">
        <v>88</v>
      </c>
      <c r="AY98" s="23" t="s">
        <v>138</v>
      </c>
      <c r="BE98" s="185">
        <f t="shared" ref="BE98:BE106" si="4">IF(N98="základní",J98,0)</f>
        <v>0</v>
      </c>
      <c r="BF98" s="185">
        <f t="shared" ref="BF98:BF106" si="5">IF(N98="snížená",J98,0)</f>
        <v>0</v>
      </c>
      <c r="BG98" s="185">
        <f t="shared" ref="BG98:BG106" si="6">IF(N98="zákl. přenesená",J98,0)</f>
        <v>0</v>
      </c>
      <c r="BH98" s="185">
        <f t="shared" ref="BH98:BH106" si="7">IF(N98="sníž. přenesená",J98,0)</f>
        <v>0</v>
      </c>
      <c r="BI98" s="185">
        <f t="shared" ref="BI98:BI106" si="8">IF(N98="nulová",J98,0)</f>
        <v>0</v>
      </c>
      <c r="BJ98" s="23" t="s">
        <v>24</v>
      </c>
      <c r="BK98" s="185">
        <f t="shared" ref="BK98:BK106" si="9">ROUND(I98*H98,2)</f>
        <v>0</v>
      </c>
      <c r="BL98" s="23" t="s">
        <v>145</v>
      </c>
      <c r="BM98" s="23" t="s">
        <v>778</v>
      </c>
    </row>
    <row r="99" spans="2:65" s="1" customFormat="1" ht="25.5" customHeight="1">
      <c r="B99" s="173"/>
      <c r="C99" s="174" t="s">
        <v>183</v>
      </c>
      <c r="D99" s="174" t="s">
        <v>140</v>
      </c>
      <c r="E99" s="175" t="s">
        <v>779</v>
      </c>
      <c r="F99" s="176" t="s">
        <v>780</v>
      </c>
      <c r="G99" s="177" t="s">
        <v>166</v>
      </c>
      <c r="H99" s="178">
        <v>138</v>
      </c>
      <c r="I99" s="179"/>
      <c r="J99" s="180">
        <f t="shared" si="0"/>
        <v>0</v>
      </c>
      <c r="K99" s="176" t="s">
        <v>144</v>
      </c>
      <c r="L99" s="40"/>
      <c r="M99" s="181" t="s">
        <v>5</v>
      </c>
      <c r="N99" s="182" t="s">
        <v>50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145</v>
      </c>
      <c r="AT99" s="23" t="s">
        <v>140</v>
      </c>
      <c r="AU99" s="23" t="s">
        <v>88</v>
      </c>
      <c r="AY99" s="23" t="s">
        <v>138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145</v>
      </c>
      <c r="BM99" s="23" t="s">
        <v>781</v>
      </c>
    </row>
    <row r="100" spans="2:65" s="1" customFormat="1" ht="25.5" customHeight="1">
      <c r="B100" s="173"/>
      <c r="C100" s="174" t="s">
        <v>188</v>
      </c>
      <c r="D100" s="174" t="s">
        <v>140</v>
      </c>
      <c r="E100" s="175" t="s">
        <v>782</v>
      </c>
      <c r="F100" s="176" t="s">
        <v>783</v>
      </c>
      <c r="G100" s="177" t="s">
        <v>166</v>
      </c>
      <c r="H100" s="178">
        <v>138</v>
      </c>
      <c r="I100" s="179"/>
      <c r="J100" s="180">
        <f t="shared" si="0"/>
        <v>0</v>
      </c>
      <c r="K100" s="176" t="s">
        <v>144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145</v>
      </c>
      <c r="AT100" s="23" t="s">
        <v>140</v>
      </c>
      <c r="AU100" s="23" t="s">
        <v>88</v>
      </c>
      <c r="AY100" s="23" t="s">
        <v>138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145</v>
      </c>
      <c r="BM100" s="23" t="s">
        <v>784</v>
      </c>
    </row>
    <row r="101" spans="2:65" s="1" customFormat="1" ht="25.5" customHeight="1">
      <c r="B101" s="173"/>
      <c r="C101" s="174" t="s">
        <v>192</v>
      </c>
      <c r="D101" s="174" t="s">
        <v>140</v>
      </c>
      <c r="E101" s="175" t="s">
        <v>785</v>
      </c>
      <c r="F101" s="176" t="s">
        <v>786</v>
      </c>
      <c r="G101" s="177" t="s">
        <v>166</v>
      </c>
      <c r="H101" s="178">
        <v>289.2</v>
      </c>
      <c r="I101" s="179"/>
      <c r="J101" s="180">
        <f t="shared" si="0"/>
        <v>0</v>
      </c>
      <c r="K101" s="176" t="s">
        <v>144</v>
      </c>
      <c r="L101" s="40"/>
      <c r="M101" s="181" t="s">
        <v>5</v>
      </c>
      <c r="N101" s="182" t="s">
        <v>50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145</v>
      </c>
      <c r="AT101" s="23" t="s">
        <v>140</v>
      </c>
      <c r="AU101" s="23" t="s">
        <v>88</v>
      </c>
      <c r="AY101" s="23" t="s">
        <v>138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145</v>
      </c>
      <c r="BM101" s="23" t="s">
        <v>787</v>
      </c>
    </row>
    <row r="102" spans="2:65" s="1" customFormat="1" ht="25.5" customHeight="1">
      <c r="B102" s="173"/>
      <c r="C102" s="174" t="s">
        <v>200</v>
      </c>
      <c r="D102" s="174" t="s">
        <v>140</v>
      </c>
      <c r="E102" s="175" t="s">
        <v>788</v>
      </c>
      <c r="F102" s="176" t="s">
        <v>789</v>
      </c>
      <c r="G102" s="177" t="s">
        <v>166</v>
      </c>
      <c r="H102" s="178">
        <v>289.2</v>
      </c>
      <c r="I102" s="179"/>
      <c r="J102" s="180">
        <f t="shared" si="0"/>
        <v>0</v>
      </c>
      <c r="K102" s="176" t="s">
        <v>144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145</v>
      </c>
      <c r="AT102" s="23" t="s">
        <v>140</v>
      </c>
      <c r="AU102" s="23" t="s">
        <v>88</v>
      </c>
      <c r="AY102" s="23" t="s">
        <v>138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145</v>
      </c>
      <c r="BM102" s="23" t="s">
        <v>790</v>
      </c>
    </row>
    <row r="103" spans="2:65" s="1" customFormat="1" ht="38.25" customHeight="1">
      <c r="B103" s="173"/>
      <c r="C103" s="174" t="s">
        <v>11</v>
      </c>
      <c r="D103" s="174" t="s">
        <v>140</v>
      </c>
      <c r="E103" s="175" t="s">
        <v>791</v>
      </c>
      <c r="F103" s="176" t="s">
        <v>792</v>
      </c>
      <c r="G103" s="177" t="s">
        <v>166</v>
      </c>
      <c r="H103" s="178">
        <v>289.2</v>
      </c>
      <c r="I103" s="179"/>
      <c r="J103" s="180">
        <f t="shared" si="0"/>
        <v>0</v>
      </c>
      <c r="K103" s="176" t="s">
        <v>144</v>
      </c>
      <c r="L103" s="40"/>
      <c r="M103" s="181" t="s">
        <v>5</v>
      </c>
      <c r="N103" s="182" t="s">
        <v>50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145</v>
      </c>
      <c r="AT103" s="23" t="s">
        <v>140</v>
      </c>
      <c r="AU103" s="23" t="s">
        <v>88</v>
      </c>
      <c r="AY103" s="23" t="s">
        <v>138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24</v>
      </c>
      <c r="BK103" s="185">
        <f t="shared" si="9"/>
        <v>0</v>
      </c>
      <c r="BL103" s="23" t="s">
        <v>145</v>
      </c>
      <c r="BM103" s="23" t="s">
        <v>793</v>
      </c>
    </row>
    <row r="104" spans="2:65" s="1" customFormat="1" ht="38.25" customHeight="1">
      <c r="B104" s="173"/>
      <c r="C104" s="174" t="s">
        <v>209</v>
      </c>
      <c r="D104" s="174" t="s">
        <v>140</v>
      </c>
      <c r="E104" s="175" t="s">
        <v>794</v>
      </c>
      <c r="F104" s="176" t="s">
        <v>795</v>
      </c>
      <c r="G104" s="177" t="s">
        <v>166</v>
      </c>
      <c r="H104" s="178">
        <v>289.2</v>
      </c>
      <c r="I104" s="179"/>
      <c r="J104" s="180">
        <f t="shared" si="0"/>
        <v>0</v>
      </c>
      <c r="K104" s="176" t="s">
        <v>144</v>
      </c>
      <c r="L104" s="40"/>
      <c r="M104" s="181" t="s">
        <v>5</v>
      </c>
      <c r="N104" s="182" t="s">
        <v>50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145</v>
      </c>
      <c r="AT104" s="23" t="s">
        <v>140</v>
      </c>
      <c r="AU104" s="23" t="s">
        <v>88</v>
      </c>
      <c r="AY104" s="23" t="s">
        <v>138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24</v>
      </c>
      <c r="BK104" s="185">
        <f t="shared" si="9"/>
        <v>0</v>
      </c>
      <c r="BL104" s="23" t="s">
        <v>145</v>
      </c>
      <c r="BM104" s="23" t="s">
        <v>796</v>
      </c>
    </row>
    <row r="105" spans="2:65" s="1" customFormat="1" ht="51" customHeight="1">
      <c r="B105" s="173"/>
      <c r="C105" s="174" t="s">
        <v>213</v>
      </c>
      <c r="D105" s="174" t="s">
        <v>140</v>
      </c>
      <c r="E105" s="175" t="s">
        <v>797</v>
      </c>
      <c r="F105" s="176" t="s">
        <v>798</v>
      </c>
      <c r="G105" s="177" t="s">
        <v>166</v>
      </c>
      <c r="H105" s="178">
        <v>138</v>
      </c>
      <c r="I105" s="179"/>
      <c r="J105" s="180">
        <f t="shared" si="0"/>
        <v>0</v>
      </c>
      <c r="K105" s="176" t="s">
        <v>144</v>
      </c>
      <c r="L105" s="40"/>
      <c r="M105" s="181" t="s">
        <v>5</v>
      </c>
      <c r="N105" s="182" t="s">
        <v>50</v>
      </c>
      <c r="O105" s="41"/>
      <c r="P105" s="183">
        <f t="shared" si="1"/>
        <v>0</v>
      </c>
      <c r="Q105" s="183">
        <v>0.10362</v>
      </c>
      <c r="R105" s="183">
        <f t="shared" si="2"/>
        <v>14.299560000000001</v>
      </c>
      <c r="S105" s="183">
        <v>0</v>
      </c>
      <c r="T105" s="184">
        <f t="shared" si="3"/>
        <v>0</v>
      </c>
      <c r="AR105" s="23" t="s">
        <v>145</v>
      </c>
      <c r="AT105" s="23" t="s">
        <v>140</v>
      </c>
      <c r="AU105" s="23" t="s">
        <v>88</v>
      </c>
      <c r="AY105" s="23" t="s">
        <v>138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24</v>
      </c>
      <c r="BK105" s="185">
        <f t="shared" si="9"/>
        <v>0</v>
      </c>
      <c r="BL105" s="23" t="s">
        <v>145</v>
      </c>
      <c r="BM105" s="23" t="s">
        <v>799</v>
      </c>
    </row>
    <row r="106" spans="2:65" s="1" customFormat="1" ht="16.5" customHeight="1">
      <c r="B106" s="173"/>
      <c r="C106" s="196" t="s">
        <v>217</v>
      </c>
      <c r="D106" s="196" t="s">
        <v>193</v>
      </c>
      <c r="E106" s="197" t="s">
        <v>800</v>
      </c>
      <c r="F106" s="198" t="s">
        <v>801</v>
      </c>
      <c r="G106" s="199" t="s">
        <v>166</v>
      </c>
      <c r="H106" s="200">
        <v>138</v>
      </c>
      <c r="I106" s="201"/>
      <c r="J106" s="202">
        <f t="shared" si="0"/>
        <v>0</v>
      </c>
      <c r="K106" s="198" t="s">
        <v>144</v>
      </c>
      <c r="L106" s="203"/>
      <c r="M106" s="204" t="s">
        <v>5</v>
      </c>
      <c r="N106" s="205" t="s">
        <v>50</v>
      </c>
      <c r="O106" s="41"/>
      <c r="P106" s="183">
        <f t="shared" si="1"/>
        <v>0</v>
      </c>
      <c r="Q106" s="183">
        <v>0.18</v>
      </c>
      <c r="R106" s="183">
        <f t="shared" si="2"/>
        <v>24.84</v>
      </c>
      <c r="S106" s="183">
        <v>0</v>
      </c>
      <c r="T106" s="184">
        <f t="shared" si="3"/>
        <v>0</v>
      </c>
      <c r="AR106" s="23" t="s">
        <v>172</v>
      </c>
      <c r="AT106" s="23" t="s">
        <v>193</v>
      </c>
      <c r="AU106" s="23" t="s">
        <v>88</v>
      </c>
      <c r="AY106" s="23" t="s">
        <v>138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24</v>
      </c>
      <c r="BK106" s="185">
        <f t="shared" si="9"/>
        <v>0</v>
      </c>
      <c r="BL106" s="23" t="s">
        <v>145</v>
      </c>
      <c r="BM106" s="23" t="s">
        <v>802</v>
      </c>
    </row>
    <row r="107" spans="2:65" s="1" customFormat="1" ht="27">
      <c r="B107" s="40"/>
      <c r="D107" s="206" t="s">
        <v>285</v>
      </c>
      <c r="F107" s="209" t="s">
        <v>803</v>
      </c>
      <c r="I107" s="210"/>
      <c r="L107" s="40"/>
      <c r="M107" s="211"/>
      <c r="N107" s="41"/>
      <c r="O107" s="41"/>
      <c r="P107" s="41"/>
      <c r="Q107" s="41"/>
      <c r="R107" s="41"/>
      <c r="S107" s="41"/>
      <c r="T107" s="69"/>
      <c r="AT107" s="23" t="s">
        <v>285</v>
      </c>
      <c r="AU107" s="23" t="s">
        <v>88</v>
      </c>
    </row>
    <row r="108" spans="2:65" s="10" customFormat="1" ht="29.85" customHeight="1">
      <c r="B108" s="159"/>
      <c r="D108" s="170" t="s">
        <v>78</v>
      </c>
      <c r="E108" s="171" t="s">
        <v>176</v>
      </c>
      <c r="F108" s="171" t="s">
        <v>525</v>
      </c>
      <c r="I108" s="162"/>
      <c r="J108" s="172">
        <f>BK108</f>
        <v>0</v>
      </c>
      <c r="L108" s="159"/>
      <c r="M108" s="164"/>
      <c r="N108" s="165"/>
      <c r="O108" s="165"/>
      <c r="P108" s="166">
        <f>SUM(P109:P110)</f>
        <v>0</v>
      </c>
      <c r="Q108" s="165"/>
      <c r="R108" s="166">
        <f>SUM(R109:R110)</f>
        <v>44.251020000000004</v>
      </c>
      <c r="S108" s="165"/>
      <c r="T108" s="167">
        <f>SUM(T109:T110)</f>
        <v>0</v>
      </c>
      <c r="AR108" s="160" t="s">
        <v>24</v>
      </c>
      <c r="AT108" s="168" t="s">
        <v>78</v>
      </c>
      <c r="AU108" s="168" t="s">
        <v>24</v>
      </c>
      <c r="AY108" s="160" t="s">
        <v>138</v>
      </c>
      <c r="BK108" s="169">
        <f>SUM(BK109:BK110)</f>
        <v>0</v>
      </c>
    </row>
    <row r="109" spans="2:65" s="1" customFormat="1" ht="38.25" customHeight="1">
      <c r="B109" s="173"/>
      <c r="C109" s="174" t="s">
        <v>222</v>
      </c>
      <c r="D109" s="174" t="s">
        <v>140</v>
      </c>
      <c r="E109" s="175" t="s">
        <v>804</v>
      </c>
      <c r="F109" s="176" t="s">
        <v>805</v>
      </c>
      <c r="G109" s="177" t="s">
        <v>207</v>
      </c>
      <c r="H109" s="178">
        <v>198</v>
      </c>
      <c r="I109" s="179"/>
      <c r="J109" s="180">
        <f>ROUND(I109*H109,2)</f>
        <v>0</v>
      </c>
      <c r="K109" s="176" t="s">
        <v>144</v>
      </c>
      <c r="L109" s="40"/>
      <c r="M109" s="181" t="s">
        <v>5</v>
      </c>
      <c r="N109" s="182" t="s">
        <v>50</v>
      </c>
      <c r="O109" s="41"/>
      <c r="P109" s="183">
        <f>O109*H109</f>
        <v>0</v>
      </c>
      <c r="Q109" s="183">
        <v>0.16849</v>
      </c>
      <c r="R109" s="183">
        <f>Q109*H109</f>
        <v>33.361020000000003</v>
      </c>
      <c r="S109" s="183">
        <v>0</v>
      </c>
      <c r="T109" s="184">
        <f>S109*H109</f>
        <v>0</v>
      </c>
      <c r="AR109" s="23" t="s">
        <v>145</v>
      </c>
      <c r="AT109" s="23" t="s">
        <v>140</v>
      </c>
      <c r="AU109" s="23" t="s">
        <v>88</v>
      </c>
      <c r="AY109" s="23" t="s">
        <v>138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24</v>
      </c>
      <c r="BK109" s="185">
        <f>ROUND(I109*H109,2)</f>
        <v>0</v>
      </c>
      <c r="BL109" s="23" t="s">
        <v>145</v>
      </c>
      <c r="BM109" s="23" t="s">
        <v>806</v>
      </c>
    </row>
    <row r="110" spans="2:65" s="1" customFormat="1" ht="16.5" customHeight="1">
      <c r="B110" s="173"/>
      <c r="C110" s="196" t="s">
        <v>226</v>
      </c>
      <c r="D110" s="196" t="s">
        <v>193</v>
      </c>
      <c r="E110" s="197" t="s">
        <v>807</v>
      </c>
      <c r="F110" s="198" t="s">
        <v>808</v>
      </c>
      <c r="G110" s="199" t="s">
        <v>220</v>
      </c>
      <c r="H110" s="200">
        <v>198</v>
      </c>
      <c r="I110" s="201"/>
      <c r="J110" s="202">
        <f>ROUND(I110*H110,2)</f>
        <v>0</v>
      </c>
      <c r="K110" s="198" t="s">
        <v>144</v>
      </c>
      <c r="L110" s="203"/>
      <c r="M110" s="204" t="s">
        <v>5</v>
      </c>
      <c r="N110" s="205" t="s">
        <v>50</v>
      </c>
      <c r="O110" s="41"/>
      <c r="P110" s="183">
        <f>O110*H110</f>
        <v>0</v>
      </c>
      <c r="Q110" s="183">
        <v>5.5E-2</v>
      </c>
      <c r="R110" s="183">
        <f>Q110*H110</f>
        <v>10.89</v>
      </c>
      <c r="S110" s="183">
        <v>0</v>
      </c>
      <c r="T110" s="184">
        <f>S110*H110</f>
        <v>0</v>
      </c>
      <c r="AR110" s="23" t="s">
        <v>172</v>
      </c>
      <c r="AT110" s="23" t="s">
        <v>193</v>
      </c>
      <c r="AU110" s="23" t="s">
        <v>88</v>
      </c>
      <c r="AY110" s="23" t="s">
        <v>138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24</v>
      </c>
      <c r="BK110" s="185">
        <f>ROUND(I110*H110,2)</f>
        <v>0</v>
      </c>
      <c r="BL110" s="23" t="s">
        <v>145</v>
      </c>
      <c r="BM110" s="23" t="s">
        <v>809</v>
      </c>
    </row>
    <row r="111" spans="2:65" s="10" customFormat="1" ht="29.85" customHeight="1">
      <c r="B111" s="159"/>
      <c r="D111" s="170" t="s">
        <v>78</v>
      </c>
      <c r="E111" s="171" t="s">
        <v>287</v>
      </c>
      <c r="F111" s="171" t="s">
        <v>288</v>
      </c>
      <c r="I111" s="162"/>
      <c r="J111" s="172">
        <f>BK111</f>
        <v>0</v>
      </c>
      <c r="L111" s="159"/>
      <c r="M111" s="164"/>
      <c r="N111" s="165"/>
      <c r="O111" s="165"/>
      <c r="P111" s="166">
        <f>P112</f>
        <v>0</v>
      </c>
      <c r="Q111" s="165"/>
      <c r="R111" s="166">
        <f>R112</f>
        <v>0</v>
      </c>
      <c r="S111" s="165"/>
      <c r="T111" s="167">
        <f>T112</f>
        <v>0</v>
      </c>
      <c r="AR111" s="160" t="s">
        <v>24</v>
      </c>
      <c r="AT111" s="168" t="s">
        <v>78</v>
      </c>
      <c r="AU111" s="168" t="s">
        <v>24</v>
      </c>
      <c r="AY111" s="160" t="s">
        <v>138</v>
      </c>
      <c r="BK111" s="169">
        <f>BK112</f>
        <v>0</v>
      </c>
    </row>
    <row r="112" spans="2:65" s="1" customFormat="1" ht="25.5" customHeight="1">
      <c r="B112" s="173"/>
      <c r="C112" s="174" t="s">
        <v>10</v>
      </c>
      <c r="D112" s="174" t="s">
        <v>140</v>
      </c>
      <c r="E112" s="175" t="s">
        <v>810</v>
      </c>
      <c r="F112" s="176" t="s">
        <v>811</v>
      </c>
      <c r="G112" s="177" t="s">
        <v>196</v>
      </c>
      <c r="H112" s="178">
        <v>83.391000000000005</v>
      </c>
      <c r="I112" s="179"/>
      <c r="J112" s="180">
        <f>ROUND(I112*H112,2)</f>
        <v>0</v>
      </c>
      <c r="K112" s="176" t="s">
        <v>144</v>
      </c>
      <c r="L112" s="40"/>
      <c r="M112" s="181" t="s">
        <v>5</v>
      </c>
      <c r="N112" s="212" t="s">
        <v>50</v>
      </c>
      <c r="O112" s="21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23" t="s">
        <v>145</v>
      </c>
      <c r="AT112" s="23" t="s">
        <v>140</v>
      </c>
      <c r="AU112" s="23" t="s">
        <v>88</v>
      </c>
      <c r="AY112" s="23" t="s">
        <v>138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24</v>
      </c>
      <c r="BK112" s="185">
        <f>ROUND(I112*H112,2)</f>
        <v>0</v>
      </c>
      <c r="BL112" s="23" t="s">
        <v>145</v>
      </c>
      <c r="BM112" s="23" t="s">
        <v>812</v>
      </c>
    </row>
    <row r="113" spans="2:12" s="1" customFormat="1" ht="6.95" customHeight="1">
      <c r="B113" s="55"/>
      <c r="C113" s="56"/>
      <c r="D113" s="56"/>
      <c r="E113" s="56"/>
      <c r="F113" s="56"/>
      <c r="G113" s="56"/>
      <c r="H113" s="56"/>
      <c r="I113" s="126"/>
      <c r="J113" s="56"/>
      <c r="K113" s="56"/>
      <c r="L113" s="40"/>
    </row>
  </sheetData>
  <autoFilter ref="C80:K112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2" t="s">
        <v>105</v>
      </c>
      <c r="H1" s="362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Hala pro zemědělské stroje Humpolec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813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ROUND(SUM(BE79:BE105), 2)</f>
        <v>0</v>
      </c>
      <c r="G30" s="41"/>
      <c r="H30" s="41"/>
      <c r="I30" s="118">
        <v>0.21</v>
      </c>
      <c r="J30" s="117">
        <f>ROUND(ROUND((SUM(BE79:BE105)),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ROUND(SUM(BF79:BF105), 2)</f>
        <v>0</v>
      </c>
      <c r="G31" s="41"/>
      <c r="H31" s="41"/>
      <c r="I31" s="118">
        <v>0.15</v>
      </c>
      <c r="J31" s="117">
        <f>ROUND(ROUND((SUM(BF79:BF105)),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Hala pro zemědělské stroje Humpolec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2017-06-14/Hum5 - SO 05 Sadové úpravy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4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117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118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121</v>
      </c>
      <c r="E59" s="144"/>
      <c r="F59" s="144"/>
      <c r="G59" s="144"/>
      <c r="H59" s="144"/>
      <c r="I59" s="145"/>
      <c r="J59" s="146">
        <f>J104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122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9" t="str">
        <f>E7</f>
        <v>Hala pro zemědělské stroje Humpolec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7" t="str">
        <f>E9</f>
        <v>2017-06-14/Hum5 - SO 05 Sadové úpravy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123</v>
      </c>
      <c r="D78" s="152" t="s">
        <v>64</v>
      </c>
      <c r="E78" s="152" t="s">
        <v>60</v>
      </c>
      <c r="F78" s="152" t="s">
        <v>124</v>
      </c>
      <c r="G78" s="152" t="s">
        <v>125</v>
      </c>
      <c r="H78" s="152" t="s">
        <v>126</v>
      </c>
      <c r="I78" s="153" t="s">
        <v>127</v>
      </c>
      <c r="J78" s="152" t="s">
        <v>114</v>
      </c>
      <c r="K78" s="154" t="s">
        <v>128</v>
      </c>
      <c r="L78" s="150"/>
      <c r="M78" s="72" t="s">
        <v>129</v>
      </c>
      <c r="N78" s="73" t="s">
        <v>49</v>
      </c>
      <c r="O78" s="73" t="s">
        <v>130</v>
      </c>
      <c r="P78" s="73" t="s">
        <v>131</v>
      </c>
      <c r="Q78" s="73" t="s">
        <v>132</v>
      </c>
      <c r="R78" s="73" t="s">
        <v>133</v>
      </c>
      <c r="S78" s="73" t="s">
        <v>134</v>
      </c>
      <c r="T78" s="74" t="s">
        <v>135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0.39955499999999994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136</v>
      </c>
      <c r="F80" s="161" t="s">
        <v>137</v>
      </c>
      <c r="I80" s="162"/>
      <c r="J80" s="163">
        <f>BK80</f>
        <v>0</v>
      </c>
      <c r="L80" s="159"/>
      <c r="M80" s="164"/>
      <c r="N80" s="165"/>
      <c r="O80" s="165"/>
      <c r="P80" s="166">
        <f>P81+P104</f>
        <v>0</v>
      </c>
      <c r="Q80" s="165"/>
      <c r="R80" s="166">
        <f>R81+R104</f>
        <v>0.39955499999999994</v>
      </c>
      <c r="S80" s="165"/>
      <c r="T80" s="167">
        <f>T81+T104</f>
        <v>0</v>
      </c>
      <c r="AR80" s="160" t="s">
        <v>24</v>
      </c>
      <c r="AT80" s="168" t="s">
        <v>78</v>
      </c>
      <c r="AU80" s="168" t="s">
        <v>79</v>
      </c>
      <c r="AY80" s="160" t="s">
        <v>138</v>
      </c>
      <c r="BK80" s="169">
        <f>BK81+BK104</f>
        <v>0</v>
      </c>
    </row>
    <row r="81" spans="2:65" s="10" customFormat="1" ht="19.899999999999999" customHeight="1">
      <c r="B81" s="159"/>
      <c r="D81" s="170" t="s">
        <v>78</v>
      </c>
      <c r="E81" s="171" t="s">
        <v>24</v>
      </c>
      <c r="F81" s="171" t="s">
        <v>139</v>
      </c>
      <c r="I81" s="162"/>
      <c r="J81" s="172">
        <f>BK81</f>
        <v>0</v>
      </c>
      <c r="L81" s="159"/>
      <c r="M81" s="164"/>
      <c r="N81" s="165"/>
      <c r="O81" s="165"/>
      <c r="P81" s="166">
        <f>SUM(P82:P103)</f>
        <v>0</v>
      </c>
      <c r="Q81" s="165"/>
      <c r="R81" s="166">
        <f>SUM(R82:R103)</f>
        <v>0.39955499999999994</v>
      </c>
      <c r="S81" s="165"/>
      <c r="T81" s="167">
        <f>SUM(T82:T103)</f>
        <v>0</v>
      </c>
      <c r="AR81" s="160" t="s">
        <v>24</v>
      </c>
      <c r="AT81" s="168" t="s">
        <v>78</v>
      </c>
      <c r="AU81" s="168" t="s">
        <v>24</v>
      </c>
      <c r="AY81" s="160" t="s">
        <v>138</v>
      </c>
      <c r="BK81" s="169">
        <f>SUM(BK82:BK103)</f>
        <v>0</v>
      </c>
    </row>
    <row r="82" spans="2:65" s="1" customFormat="1" ht="38.25" customHeight="1">
      <c r="B82" s="173"/>
      <c r="C82" s="174" t="s">
        <v>24</v>
      </c>
      <c r="D82" s="174" t="s">
        <v>140</v>
      </c>
      <c r="E82" s="175" t="s">
        <v>177</v>
      </c>
      <c r="F82" s="176" t="s">
        <v>178</v>
      </c>
      <c r="G82" s="177" t="s">
        <v>143</v>
      </c>
      <c r="H82" s="178">
        <v>112.05</v>
      </c>
      <c r="I82" s="179"/>
      <c r="J82" s="180">
        <f>ROUND(I82*H82,2)</f>
        <v>0</v>
      </c>
      <c r="K82" s="176" t="s">
        <v>144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145</v>
      </c>
      <c r="AT82" s="23" t="s">
        <v>140</v>
      </c>
      <c r="AU82" s="23" t="s">
        <v>88</v>
      </c>
      <c r="AY82" s="23" t="s">
        <v>138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145</v>
      </c>
      <c r="BM82" s="23" t="s">
        <v>814</v>
      </c>
    </row>
    <row r="83" spans="2:65" s="11" customFormat="1">
      <c r="B83" s="186"/>
      <c r="D83" s="187" t="s">
        <v>147</v>
      </c>
      <c r="E83" s="188" t="s">
        <v>5</v>
      </c>
      <c r="F83" s="189" t="s">
        <v>815</v>
      </c>
      <c r="H83" s="190">
        <v>112.05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5" t="s">
        <v>147</v>
      </c>
      <c r="AU83" s="195" t="s">
        <v>88</v>
      </c>
      <c r="AV83" s="11" t="s">
        <v>88</v>
      </c>
      <c r="AW83" s="11" t="s">
        <v>43</v>
      </c>
      <c r="AX83" s="11" t="s">
        <v>24</v>
      </c>
      <c r="AY83" s="195" t="s">
        <v>138</v>
      </c>
    </row>
    <row r="84" spans="2:65" s="1" customFormat="1" ht="25.5" customHeight="1">
      <c r="B84" s="173"/>
      <c r="C84" s="174" t="s">
        <v>88</v>
      </c>
      <c r="D84" s="174" t="s">
        <v>140</v>
      </c>
      <c r="E84" s="175" t="s">
        <v>816</v>
      </c>
      <c r="F84" s="176" t="s">
        <v>817</v>
      </c>
      <c r="G84" s="177" t="s">
        <v>143</v>
      </c>
      <c r="H84" s="178">
        <v>112.05</v>
      </c>
      <c r="I84" s="179"/>
      <c r="J84" s="180">
        <f>ROUND(I84*H84,2)</f>
        <v>0</v>
      </c>
      <c r="K84" s="176" t="s">
        <v>144</v>
      </c>
      <c r="L84" s="40"/>
      <c r="M84" s="181" t="s">
        <v>5</v>
      </c>
      <c r="N84" s="182" t="s">
        <v>50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145</v>
      </c>
      <c r="AT84" s="23" t="s">
        <v>140</v>
      </c>
      <c r="AU84" s="23" t="s">
        <v>88</v>
      </c>
      <c r="AY84" s="23" t="s">
        <v>138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24</v>
      </c>
      <c r="BK84" s="185">
        <f>ROUND(I84*H84,2)</f>
        <v>0</v>
      </c>
      <c r="BL84" s="23" t="s">
        <v>145</v>
      </c>
      <c r="BM84" s="23" t="s">
        <v>818</v>
      </c>
    </row>
    <row r="85" spans="2:65" s="1" customFormat="1" ht="25.5" customHeight="1">
      <c r="B85" s="173"/>
      <c r="C85" s="174" t="s">
        <v>152</v>
      </c>
      <c r="D85" s="174" t="s">
        <v>140</v>
      </c>
      <c r="E85" s="175" t="s">
        <v>344</v>
      </c>
      <c r="F85" s="176" t="s">
        <v>345</v>
      </c>
      <c r="G85" s="177" t="s">
        <v>166</v>
      </c>
      <c r="H85" s="178">
        <v>626</v>
      </c>
      <c r="I85" s="179"/>
      <c r="J85" s="180">
        <f>ROUND(I85*H85,2)</f>
        <v>0</v>
      </c>
      <c r="K85" s="176" t="s">
        <v>144</v>
      </c>
      <c r="L85" s="40"/>
      <c r="M85" s="181" t="s">
        <v>5</v>
      </c>
      <c r="N85" s="182" t="s">
        <v>50</v>
      </c>
      <c r="O85" s="41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3" t="s">
        <v>145</v>
      </c>
      <c r="AT85" s="23" t="s">
        <v>140</v>
      </c>
      <c r="AU85" s="23" t="s">
        <v>88</v>
      </c>
      <c r="AY85" s="23" t="s">
        <v>138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3" t="s">
        <v>24</v>
      </c>
      <c r="BK85" s="185">
        <f>ROUND(I85*H85,2)</f>
        <v>0</v>
      </c>
      <c r="BL85" s="23" t="s">
        <v>145</v>
      </c>
      <c r="BM85" s="23" t="s">
        <v>819</v>
      </c>
    </row>
    <row r="86" spans="2:65" s="1" customFormat="1" ht="25.5" customHeight="1">
      <c r="B86" s="173"/>
      <c r="C86" s="174" t="s">
        <v>145</v>
      </c>
      <c r="D86" s="174" t="s">
        <v>140</v>
      </c>
      <c r="E86" s="175" t="s">
        <v>347</v>
      </c>
      <c r="F86" s="176" t="s">
        <v>348</v>
      </c>
      <c r="G86" s="177" t="s">
        <v>166</v>
      </c>
      <c r="H86" s="178">
        <v>626</v>
      </c>
      <c r="I86" s="179"/>
      <c r="J86" s="180">
        <f>ROUND(I86*H86,2)</f>
        <v>0</v>
      </c>
      <c r="K86" s="176" t="s">
        <v>144</v>
      </c>
      <c r="L86" s="40"/>
      <c r="M86" s="181" t="s">
        <v>5</v>
      </c>
      <c r="N86" s="182" t="s">
        <v>50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145</v>
      </c>
      <c r="AT86" s="23" t="s">
        <v>140</v>
      </c>
      <c r="AU86" s="23" t="s">
        <v>88</v>
      </c>
      <c r="AY86" s="23" t="s">
        <v>138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24</v>
      </c>
      <c r="BK86" s="185">
        <f>ROUND(I86*H86,2)</f>
        <v>0</v>
      </c>
      <c r="BL86" s="23" t="s">
        <v>145</v>
      </c>
      <c r="BM86" s="23" t="s">
        <v>820</v>
      </c>
    </row>
    <row r="87" spans="2:65" s="1" customFormat="1" ht="25.5" customHeight="1">
      <c r="B87" s="173"/>
      <c r="C87" s="174" t="s">
        <v>233</v>
      </c>
      <c r="D87" s="174" t="s">
        <v>140</v>
      </c>
      <c r="E87" s="175" t="s">
        <v>821</v>
      </c>
      <c r="F87" s="176" t="s">
        <v>822</v>
      </c>
      <c r="G87" s="177" t="s">
        <v>166</v>
      </c>
      <c r="H87" s="178">
        <v>121</v>
      </c>
      <c r="I87" s="179"/>
      <c r="J87" s="180">
        <f>ROUND(I87*H87,2)</f>
        <v>0</v>
      </c>
      <c r="K87" s="176" t="s">
        <v>144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145</v>
      </c>
      <c r="AT87" s="23" t="s">
        <v>140</v>
      </c>
      <c r="AU87" s="23" t="s">
        <v>88</v>
      </c>
      <c r="AY87" s="23" t="s">
        <v>138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145</v>
      </c>
      <c r="BM87" s="23" t="s">
        <v>823</v>
      </c>
    </row>
    <row r="88" spans="2:65" s="1" customFormat="1" ht="16.5" customHeight="1">
      <c r="B88" s="173"/>
      <c r="C88" s="196" t="s">
        <v>237</v>
      </c>
      <c r="D88" s="196" t="s">
        <v>193</v>
      </c>
      <c r="E88" s="197" t="s">
        <v>350</v>
      </c>
      <c r="F88" s="198" t="s">
        <v>351</v>
      </c>
      <c r="G88" s="199" t="s">
        <v>352</v>
      </c>
      <c r="H88" s="200">
        <v>11.205</v>
      </c>
      <c r="I88" s="201"/>
      <c r="J88" s="202">
        <f>ROUND(I88*H88,2)</f>
        <v>0</v>
      </c>
      <c r="K88" s="198" t="s">
        <v>144</v>
      </c>
      <c r="L88" s="203"/>
      <c r="M88" s="204" t="s">
        <v>5</v>
      </c>
      <c r="N88" s="205" t="s">
        <v>50</v>
      </c>
      <c r="O88" s="41"/>
      <c r="P88" s="183">
        <f>O88*H88</f>
        <v>0</v>
      </c>
      <c r="Q88" s="183">
        <v>1E-3</v>
      </c>
      <c r="R88" s="183">
        <f>Q88*H88</f>
        <v>1.1205E-2</v>
      </c>
      <c r="S88" s="183">
        <v>0</v>
      </c>
      <c r="T88" s="184">
        <f>S88*H88</f>
        <v>0</v>
      </c>
      <c r="AR88" s="23" t="s">
        <v>172</v>
      </c>
      <c r="AT88" s="23" t="s">
        <v>193</v>
      </c>
      <c r="AU88" s="23" t="s">
        <v>88</v>
      </c>
      <c r="AY88" s="23" t="s">
        <v>138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24</v>
      </c>
      <c r="BK88" s="185">
        <f>ROUND(I88*H88,2)</f>
        <v>0</v>
      </c>
      <c r="BL88" s="23" t="s">
        <v>145</v>
      </c>
      <c r="BM88" s="23" t="s">
        <v>824</v>
      </c>
    </row>
    <row r="89" spans="2:65" s="11" customFormat="1">
      <c r="B89" s="186"/>
      <c r="D89" s="206" t="s">
        <v>147</v>
      </c>
      <c r="E89" s="195" t="s">
        <v>5</v>
      </c>
      <c r="F89" s="207" t="s">
        <v>825</v>
      </c>
      <c r="H89" s="208">
        <v>747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5" t="s">
        <v>147</v>
      </c>
      <c r="AU89" s="195" t="s">
        <v>88</v>
      </c>
      <c r="AV89" s="11" t="s">
        <v>88</v>
      </c>
      <c r="AW89" s="11" t="s">
        <v>43</v>
      </c>
      <c r="AX89" s="11" t="s">
        <v>24</v>
      </c>
      <c r="AY89" s="195" t="s">
        <v>138</v>
      </c>
    </row>
    <row r="90" spans="2:65" s="11" customFormat="1">
      <c r="B90" s="186"/>
      <c r="D90" s="187" t="s">
        <v>147</v>
      </c>
      <c r="F90" s="189" t="s">
        <v>826</v>
      </c>
      <c r="H90" s="190">
        <v>11.205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147</v>
      </c>
      <c r="AU90" s="195" t="s">
        <v>88</v>
      </c>
      <c r="AV90" s="11" t="s">
        <v>88</v>
      </c>
      <c r="AW90" s="11" t="s">
        <v>6</v>
      </c>
      <c r="AX90" s="11" t="s">
        <v>24</v>
      </c>
      <c r="AY90" s="195" t="s">
        <v>138</v>
      </c>
    </row>
    <row r="91" spans="2:65" s="1" customFormat="1" ht="16.5" customHeight="1">
      <c r="B91" s="173"/>
      <c r="C91" s="196" t="s">
        <v>168</v>
      </c>
      <c r="D91" s="196" t="s">
        <v>193</v>
      </c>
      <c r="E91" s="197" t="s">
        <v>827</v>
      </c>
      <c r="F91" s="198" t="s">
        <v>828</v>
      </c>
      <c r="G91" s="199" t="s">
        <v>220</v>
      </c>
      <c r="H91" s="200">
        <v>3</v>
      </c>
      <c r="I91" s="201"/>
      <c r="J91" s="202">
        <f t="shared" ref="J91:J102" si="0">ROUND(I91*H91,2)</f>
        <v>0</v>
      </c>
      <c r="K91" s="198" t="s">
        <v>144</v>
      </c>
      <c r="L91" s="203"/>
      <c r="M91" s="204" t="s">
        <v>5</v>
      </c>
      <c r="N91" s="205" t="s">
        <v>50</v>
      </c>
      <c r="O91" s="41"/>
      <c r="P91" s="183">
        <f t="shared" ref="P91:P102" si="1">O91*H91</f>
        <v>0</v>
      </c>
      <c r="Q91" s="183">
        <v>3.3999999999999998E-3</v>
      </c>
      <c r="R91" s="183">
        <f t="shared" ref="R91:R102" si="2">Q91*H91</f>
        <v>1.0199999999999999E-2</v>
      </c>
      <c r="S91" s="183">
        <v>0</v>
      </c>
      <c r="T91" s="184">
        <f t="shared" ref="T91:T102" si="3">S91*H91</f>
        <v>0</v>
      </c>
      <c r="AR91" s="23" t="s">
        <v>172</v>
      </c>
      <c r="AT91" s="23" t="s">
        <v>193</v>
      </c>
      <c r="AU91" s="23" t="s">
        <v>88</v>
      </c>
      <c r="AY91" s="23" t="s">
        <v>138</v>
      </c>
      <c r="BE91" s="185">
        <f t="shared" ref="BE91:BE102" si="4">IF(N91="základní",J91,0)</f>
        <v>0</v>
      </c>
      <c r="BF91" s="185">
        <f t="shared" ref="BF91:BF102" si="5">IF(N91="snížená",J91,0)</f>
        <v>0</v>
      </c>
      <c r="BG91" s="185">
        <f t="shared" ref="BG91:BG102" si="6">IF(N91="zákl. přenesená",J91,0)</f>
        <v>0</v>
      </c>
      <c r="BH91" s="185">
        <f t="shared" ref="BH91:BH102" si="7">IF(N91="sníž. přenesená",J91,0)</f>
        <v>0</v>
      </c>
      <c r="BI91" s="185">
        <f t="shared" ref="BI91:BI102" si="8">IF(N91="nulová",J91,0)</f>
        <v>0</v>
      </c>
      <c r="BJ91" s="23" t="s">
        <v>24</v>
      </c>
      <c r="BK91" s="185">
        <f t="shared" ref="BK91:BK102" si="9">ROUND(I91*H91,2)</f>
        <v>0</v>
      </c>
      <c r="BL91" s="23" t="s">
        <v>145</v>
      </c>
      <c r="BM91" s="23" t="s">
        <v>829</v>
      </c>
    </row>
    <row r="92" spans="2:65" s="1" customFormat="1" ht="16.5" customHeight="1">
      <c r="B92" s="173"/>
      <c r="C92" s="196" t="s">
        <v>172</v>
      </c>
      <c r="D92" s="196" t="s">
        <v>193</v>
      </c>
      <c r="E92" s="197" t="s">
        <v>830</v>
      </c>
      <c r="F92" s="198" t="s">
        <v>831</v>
      </c>
      <c r="G92" s="199" t="s">
        <v>220</v>
      </c>
      <c r="H92" s="200">
        <v>6</v>
      </c>
      <c r="I92" s="201"/>
      <c r="J92" s="202">
        <f t="shared" si="0"/>
        <v>0</v>
      </c>
      <c r="K92" s="198" t="s">
        <v>144</v>
      </c>
      <c r="L92" s="203"/>
      <c r="M92" s="204" t="s">
        <v>5</v>
      </c>
      <c r="N92" s="205" t="s">
        <v>50</v>
      </c>
      <c r="O92" s="41"/>
      <c r="P92" s="183">
        <f t="shared" si="1"/>
        <v>0</v>
      </c>
      <c r="Q92" s="183">
        <v>3.8E-3</v>
      </c>
      <c r="R92" s="183">
        <f t="shared" si="2"/>
        <v>2.2800000000000001E-2</v>
      </c>
      <c r="S92" s="183">
        <v>0</v>
      </c>
      <c r="T92" s="184">
        <f t="shared" si="3"/>
        <v>0</v>
      </c>
      <c r="AR92" s="23" t="s">
        <v>172</v>
      </c>
      <c r="AT92" s="23" t="s">
        <v>193</v>
      </c>
      <c r="AU92" s="23" t="s">
        <v>88</v>
      </c>
      <c r="AY92" s="23" t="s">
        <v>138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24</v>
      </c>
      <c r="BK92" s="185">
        <f t="shared" si="9"/>
        <v>0</v>
      </c>
      <c r="BL92" s="23" t="s">
        <v>145</v>
      </c>
      <c r="BM92" s="23" t="s">
        <v>832</v>
      </c>
    </row>
    <row r="93" spans="2:65" s="1" customFormat="1" ht="16.5" customHeight="1">
      <c r="B93" s="173"/>
      <c r="C93" s="196" t="s">
        <v>29</v>
      </c>
      <c r="D93" s="196" t="s">
        <v>193</v>
      </c>
      <c r="E93" s="197" t="s">
        <v>833</v>
      </c>
      <c r="F93" s="198" t="s">
        <v>834</v>
      </c>
      <c r="G93" s="199" t="s">
        <v>220</v>
      </c>
      <c r="H93" s="200">
        <v>2</v>
      </c>
      <c r="I93" s="201"/>
      <c r="J93" s="202">
        <f t="shared" si="0"/>
        <v>0</v>
      </c>
      <c r="K93" s="198" t="s">
        <v>5</v>
      </c>
      <c r="L93" s="203"/>
      <c r="M93" s="204" t="s">
        <v>5</v>
      </c>
      <c r="N93" s="205" t="s">
        <v>50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172</v>
      </c>
      <c r="AT93" s="23" t="s">
        <v>193</v>
      </c>
      <c r="AU93" s="23" t="s">
        <v>88</v>
      </c>
      <c r="AY93" s="23" t="s">
        <v>138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24</v>
      </c>
      <c r="BK93" s="185">
        <f t="shared" si="9"/>
        <v>0</v>
      </c>
      <c r="BL93" s="23" t="s">
        <v>145</v>
      </c>
      <c r="BM93" s="23" t="s">
        <v>835</v>
      </c>
    </row>
    <row r="94" spans="2:65" s="1" customFormat="1" ht="16.5" customHeight="1">
      <c r="B94" s="173"/>
      <c r="C94" s="196" t="s">
        <v>183</v>
      </c>
      <c r="D94" s="196" t="s">
        <v>193</v>
      </c>
      <c r="E94" s="197" t="s">
        <v>836</v>
      </c>
      <c r="F94" s="198" t="s">
        <v>837</v>
      </c>
      <c r="G94" s="199" t="s">
        <v>220</v>
      </c>
      <c r="H94" s="200">
        <v>2</v>
      </c>
      <c r="I94" s="201"/>
      <c r="J94" s="202">
        <f t="shared" si="0"/>
        <v>0</v>
      </c>
      <c r="K94" s="198" t="s">
        <v>5</v>
      </c>
      <c r="L94" s="203"/>
      <c r="M94" s="204" t="s">
        <v>5</v>
      </c>
      <c r="N94" s="205" t="s">
        <v>50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172</v>
      </c>
      <c r="AT94" s="23" t="s">
        <v>193</v>
      </c>
      <c r="AU94" s="23" t="s">
        <v>88</v>
      </c>
      <c r="AY94" s="23" t="s">
        <v>138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24</v>
      </c>
      <c r="BK94" s="185">
        <f t="shared" si="9"/>
        <v>0</v>
      </c>
      <c r="BL94" s="23" t="s">
        <v>145</v>
      </c>
      <c r="BM94" s="23" t="s">
        <v>838</v>
      </c>
    </row>
    <row r="95" spans="2:65" s="1" customFormat="1" ht="16.5" customHeight="1">
      <c r="B95" s="173"/>
      <c r="C95" s="174" t="s">
        <v>192</v>
      </c>
      <c r="D95" s="174" t="s">
        <v>140</v>
      </c>
      <c r="E95" s="175" t="s">
        <v>839</v>
      </c>
      <c r="F95" s="176" t="s">
        <v>840</v>
      </c>
      <c r="G95" s="177" t="s">
        <v>220</v>
      </c>
      <c r="H95" s="178">
        <v>13</v>
      </c>
      <c r="I95" s="179"/>
      <c r="J95" s="180">
        <f t="shared" si="0"/>
        <v>0</v>
      </c>
      <c r="K95" s="176" t="s">
        <v>144</v>
      </c>
      <c r="L95" s="40"/>
      <c r="M95" s="181" t="s">
        <v>5</v>
      </c>
      <c r="N95" s="182" t="s">
        <v>50</v>
      </c>
      <c r="O95" s="41"/>
      <c r="P95" s="183">
        <f t="shared" si="1"/>
        <v>0</v>
      </c>
      <c r="Q95" s="183">
        <v>5.0000000000000002E-5</v>
      </c>
      <c r="R95" s="183">
        <f t="shared" si="2"/>
        <v>6.5000000000000008E-4</v>
      </c>
      <c r="S95" s="183">
        <v>0</v>
      </c>
      <c r="T95" s="184">
        <f t="shared" si="3"/>
        <v>0</v>
      </c>
      <c r="AR95" s="23" t="s">
        <v>145</v>
      </c>
      <c r="AT95" s="23" t="s">
        <v>140</v>
      </c>
      <c r="AU95" s="23" t="s">
        <v>88</v>
      </c>
      <c r="AY95" s="23" t="s">
        <v>138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24</v>
      </c>
      <c r="BK95" s="185">
        <f t="shared" si="9"/>
        <v>0</v>
      </c>
      <c r="BL95" s="23" t="s">
        <v>145</v>
      </c>
      <c r="BM95" s="23" t="s">
        <v>841</v>
      </c>
    </row>
    <row r="96" spans="2:65" s="1" customFormat="1" ht="16.5" customHeight="1">
      <c r="B96" s="173"/>
      <c r="C96" s="196" t="s">
        <v>200</v>
      </c>
      <c r="D96" s="196" t="s">
        <v>193</v>
      </c>
      <c r="E96" s="197" t="s">
        <v>842</v>
      </c>
      <c r="F96" s="198" t="s">
        <v>843</v>
      </c>
      <c r="G96" s="199" t="s">
        <v>220</v>
      </c>
      <c r="H96" s="200">
        <v>39</v>
      </c>
      <c r="I96" s="201"/>
      <c r="J96" s="202">
        <f t="shared" si="0"/>
        <v>0</v>
      </c>
      <c r="K96" s="198" t="s">
        <v>5</v>
      </c>
      <c r="L96" s="203"/>
      <c r="M96" s="204" t="s">
        <v>5</v>
      </c>
      <c r="N96" s="205" t="s">
        <v>50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172</v>
      </c>
      <c r="AT96" s="23" t="s">
        <v>193</v>
      </c>
      <c r="AU96" s="23" t="s">
        <v>88</v>
      </c>
      <c r="AY96" s="23" t="s">
        <v>138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24</v>
      </c>
      <c r="BK96" s="185">
        <f t="shared" si="9"/>
        <v>0</v>
      </c>
      <c r="BL96" s="23" t="s">
        <v>145</v>
      </c>
      <c r="BM96" s="23" t="s">
        <v>844</v>
      </c>
    </row>
    <row r="97" spans="2:65" s="1" customFormat="1" ht="16.5" customHeight="1">
      <c r="B97" s="173"/>
      <c r="C97" s="174" t="s">
        <v>11</v>
      </c>
      <c r="D97" s="174" t="s">
        <v>140</v>
      </c>
      <c r="E97" s="175" t="s">
        <v>845</v>
      </c>
      <c r="F97" s="176" t="s">
        <v>846</v>
      </c>
      <c r="G97" s="177" t="s">
        <v>220</v>
      </c>
      <c r="H97" s="178">
        <v>13</v>
      </c>
      <c r="I97" s="179"/>
      <c r="J97" s="180">
        <f t="shared" si="0"/>
        <v>0</v>
      </c>
      <c r="K97" s="176" t="s">
        <v>144</v>
      </c>
      <c r="L97" s="40"/>
      <c r="M97" s="181" t="s">
        <v>5</v>
      </c>
      <c r="N97" s="182" t="s">
        <v>50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145</v>
      </c>
      <c r="AT97" s="23" t="s">
        <v>140</v>
      </c>
      <c r="AU97" s="23" t="s">
        <v>88</v>
      </c>
      <c r="AY97" s="23" t="s">
        <v>138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24</v>
      </c>
      <c r="BK97" s="185">
        <f t="shared" si="9"/>
        <v>0</v>
      </c>
      <c r="BL97" s="23" t="s">
        <v>145</v>
      </c>
      <c r="BM97" s="23" t="s">
        <v>847</v>
      </c>
    </row>
    <row r="98" spans="2:65" s="1" customFormat="1" ht="25.5" customHeight="1">
      <c r="B98" s="173"/>
      <c r="C98" s="174" t="s">
        <v>209</v>
      </c>
      <c r="D98" s="174" t="s">
        <v>140</v>
      </c>
      <c r="E98" s="175" t="s">
        <v>848</v>
      </c>
      <c r="F98" s="176" t="s">
        <v>849</v>
      </c>
      <c r="G98" s="177" t="s">
        <v>166</v>
      </c>
      <c r="H98" s="178">
        <v>14</v>
      </c>
      <c r="I98" s="179"/>
      <c r="J98" s="180">
        <f t="shared" si="0"/>
        <v>0</v>
      </c>
      <c r="K98" s="176" t="s">
        <v>144</v>
      </c>
      <c r="L98" s="40"/>
      <c r="M98" s="181" t="s">
        <v>5</v>
      </c>
      <c r="N98" s="182" t="s">
        <v>50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145</v>
      </c>
      <c r="AT98" s="23" t="s">
        <v>140</v>
      </c>
      <c r="AU98" s="23" t="s">
        <v>88</v>
      </c>
      <c r="AY98" s="23" t="s">
        <v>138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24</v>
      </c>
      <c r="BK98" s="185">
        <f t="shared" si="9"/>
        <v>0</v>
      </c>
      <c r="BL98" s="23" t="s">
        <v>145</v>
      </c>
      <c r="BM98" s="23" t="s">
        <v>850</v>
      </c>
    </row>
    <row r="99" spans="2:65" s="1" customFormat="1" ht="16.5" customHeight="1">
      <c r="B99" s="173"/>
      <c r="C99" s="196" t="s">
        <v>213</v>
      </c>
      <c r="D99" s="196" t="s">
        <v>193</v>
      </c>
      <c r="E99" s="197" t="s">
        <v>851</v>
      </c>
      <c r="F99" s="198" t="s">
        <v>852</v>
      </c>
      <c r="G99" s="199" t="s">
        <v>143</v>
      </c>
      <c r="H99" s="200">
        <v>1.4</v>
      </c>
      <c r="I99" s="201"/>
      <c r="J99" s="202">
        <f t="shared" si="0"/>
        <v>0</v>
      </c>
      <c r="K99" s="198" t="s">
        <v>144</v>
      </c>
      <c r="L99" s="203"/>
      <c r="M99" s="204" t="s">
        <v>5</v>
      </c>
      <c r="N99" s="205" t="s">
        <v>50</v>
      </c>
      <c r="O99" s="41"/>
      <c r="P99" s="183">
        <f t="shared" si="1"/>
        <v>0</v>
      </c>
      <c r="Q99" s="183">
        <v>0.2</v>
      </c>
      <c r="R99" s="183">
        <f t="shared" si="2"/>
        <v>0.27999999999999997</v>
      </c>
      <c r="S99" s="183">
        <v>0</v>
      </c>
      <c r="T99" s="184">
        <f t="shared" si="3"/>
        <v>0</v>
      </c>
      <c r="AR99" s="23" t="s">
        <v>172</v>
      </c>
      <c r="AT99" s="23" t="s">
        <v>193</v>
      </c>
      <c r="AU99" s="23" t="s">
        <v>88</v>
      </c>
      <c r="AY99" s="23" t="s">
        <v>138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24</v>
      </c>
      <c r="BK99" s="185">
        <f t="shared" si="9"/>
        <v>0</v>
      </c>
      <c r="BL99" s="23" t="s">
        <v>145</v>
      </c>
      <c r="BM99" s="23" t="s">
        <v>853</v>
      </c>
    </row>
    <row r="100" spans="2:65" s="1" customFormat="1" ht="25.5" customHeight="1">
      <c r="B100" s="173"/>
      <c r="C100" s="174" t="s">
        <v>217</v>
      </c>
      <c r="D100" s="174" t="s">
        <v>140</v>
      </c>
      <c r="E100" s="175" t="s">
        <v>854</v>
      </c>
      <c r="F100" s="176" t="s">
        <v>855</v>
      </c>
      <c r="G100" s="177" t="s">
        <v>196</v>
      </c>
      <c r="H100" s="178">
        <v>0.747</v>
      </c>
      <c r="I100" s="179"/>
      <c r="J100" s="180">
        <f t="shared" si="0"/>
        <v>0</v>
      </c>
      <c r="K100" s="176" t="s">
        <v>144</v>
      </c>
      <c r="L100" s="40"/>
      <c r="M100" s="181" t="s">
        <v>5</v>
      </c>
      <c r="N100" s="182" t="s">
        <v>50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145</v>
      </c>
      <c r="AT100" s="23" t="s">
        <v>140</v>
      </c>
      <c r="AU100" s="23" t="s">
        <v>88</v>
      </c>
      <c r="AY100" s="23" t="s">
        <v>138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24</v>
      </c>
      <c r="BK100" s="185">
        <f t="shared" si="9"/>
        <v>0</v>
      </c>
      <c r="BL100" s="23" t="s">
        <v>145</v>
      </c>
      <c r="BM100" s="23" t="s">
        <v>856</v>
      </c>
    </row>
    <row r="101" spans="2:65" s="1" customFormat="1" ht="16.5" customHeight="1">
      <c r="B101" s="173"/>
      <c r="C101" s="196" t="s">
        <v>222</v>
      </c>
      <c r="D101" s="196" t="s">
        <v>193</v>
      </c>
      <c r="E101" s="197" t="s">
        <v>857</v>
      </c>
      <c r="F101" s="198" t="s">
        <v>858</v>
      </c>
      <c r="G101" s="199" t="s">
        <v>352</v>
      </c>
      <c r="H101" s="200">
        <v>74.7</v>
      </c>
      <c r="I101" s="201"/>
      <c r="J101" s="202">
        <f t="shared" si="0"/>
        <v>0</v>
      </c>
      <c r="K101" s="198" t="s">
        <v>144</v>
      </c>
      <c r="L101" s="203"/>
      <c r="M101" s="204" t="s">
        <v>5</v>
      </c>
      <c r="N101" s="205" t="s">
        <v>50</v>
      </c>
      <c r="O101" s="41"/>
      <c r="P101" s="183">
        <f t="shared" si="1"/>
        <v>0</v>
      </c>
      <c r="Q101" s="183">
        <v>1E-3</v>
      </c>
      <c r="R101" s="183">
        <f t="shared" si="2"/>
        <v>7.4700000000000003E-2</v>
      </c>
      <c r="S101" s="183">
        <v>0</v>
      </c>
      <c r="T101" s="184">
        <f t="shared" si="3"/>
        <v>0</v>
      </c>
      <c r="AR101" s="23" t="s">
        <v>172</v>
      </c>
      <c r="AT101" s="23" t="s">
        <v>193</v>
      </c>
      <c r="AU101" s="23" t="s">
        <v>88</v>
      </c>
      <c r="AY101" s="23" t="s">
        <v>138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24</v>
      </c>
      <c r="BK101" s="185">
        <f t="shared" si="9"/>
        <v>0</v>
      </c>
      <c r="BL101" s="23" t="s">
        <v>145</v>
      </c>
      <c r="BM101" s="23" t="s">
        <v>859</v>
      </c>
    </row>
    <row r="102" spans="2:65" s="1" customFormat="1" ht="16.5" customHeight="1">
      <c r="B102" s="173"/>
      <c r="C102" s="174" t="s">
        <v>226</v>
      </c>
      <c r="D102" s="174" t="s">
        <v>140</v>
      </c>
      <c r="E102" s="175" t="s">
        <v>860</v>
      </c>
      <c r="F102" s="176" t="s">
        <v>861</v>
      </c>
      <c r="G102" s="177" t="s">
        <v>143</v>
      </c>
      <c r="H102" s="178">
        <v>1</v>
      </c>
      <c r="I102" s="179"/>
      <c r="J102" s="180">
        <f t="shared" si="0"/>
        <v>0</v>
      </c>
      <c r="K102" s="176" t="s">
        <v>144</v>
      </c>
      <c r="L102" s="40"/>
      <c r="M102" s="181" t="s">
        <v>5</v>
      </c>
      <c r="N102" s="182" t="s">
        <v>50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145</v>
      </c>
      <c r="AT102" s="23" t="s">
        <v>140</v>
      </c>
      <c r="AU102" s="23" t="s">
        <v>88</v>
      </c>
      <c r="AY102" s="23" t="s">
        <v>138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24</v>
      </c>
      <c r="BK102" s="185">
        <f t="shared" si="9"/>
        <v>0</v>
      </c>
      <c r="BL102" s="23" t="s">
        <v>145</v>
      </c>
      <c r="BM102" s="23" t="s">
        <v>862</v>
      </c>
    </row>
    <row r="103" spans="2:65" s="11" customFormat="1">
      <c r="B103" s="186"/>
      <c r="D103" s="206" t="s">
        <v>147</v>
      </c>
      <c r="E103" s="195" t="s">
        <v>5</v>
      </c>
      <c r="F103" s="207" t="s">
        <v>24</v>
      </c>
      <c r="H103" s="208">
        <v>1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5" t="s">
        <v>147</v>
      </c>
      <c r="AU103" s="195" t="s">
        <v>88</v>
      </c>
      <c r="AV103" s="11" t="s">
        <v>88</v>
      </c>
      <c r="AW103" s="11" t="s">
        <v>43</v>
      </c>
      <c r="AX103" s="11" t="s">
        <v>24</v>
      </c>
      <c r="AY103" s="195" t="s">
        <v>138</v>
      </c>
    </row>
    <row r="104" spans="2:65" s="10" customFormat="1" ht="29.85" customHeight="1">
      <c r="B104" s="159"/>
      <c r="D104" s="170" t="s">
        <v>78</v>
      </c>
      <c r="E104" s="171" t="s">
        <v>287</v>
      </c>
      <c r="F104" s="171" t="s">
        <v>288</v>
      </c>
      <c r="I104" s="162"/>
      <c r="J104" s="172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24</v>
      </c>
      <c r="AT104" s="168" t="s">
        <v>78</v>
      </c>
      <c r="AU104" s="168" t="s">
        <v>24</v>
      </c>
      <c r="AY104" s="160" t="s">
        <v>138</v>
      </c>
      <c r="BK104" s="169">
        <f>BK105</f>
        <v>0</v>
      </c>
    </row>
    <row r="105" spans="2:65" s="1" customFormat="1" ht="25.5" customHeight="1">
      <c r="B105" s="173"/>
      <c r="C105" s="174" t="s">
        <v>10</v>
      </c>
      <c r="D105" s="174" t="s">
        <v>140</v>
      </c>
      <c r="E105" s="175" t="s">
        <v>863</v>
      </c>
      <c r="F105" s="176" t="s">
        <v>864</v>
      </c>
      <c r="G105" s="177" t="s">
        <v>196</v>
      </c>
      <c r="H105" s="178">
        <v>0.4</v>
      </c>
      <c r="I105" s="179"/>
      <c r="J105" s="180">
        <f>ROUND(I105*H105,2)</f>
        <v>0</v>
      </c>
      <c r="K105" s="176" t="s">
        <v>144</v>
      </c>
      <c r="L105" s="40"/>
      <c r="M105" s="181" t="s">
        <v>5</v>
      </c>
      <c r="N105" s="212" t="s">
        <v>50</v>
      </c>
      <c r="O105" s="21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23" t="s">
        <v>145</v>
      </c>
      <c r="AT105" s="23" t="s">
        <v>140</v>
      </c>
      <c r="AU105" s="23" t="s">
        <v>88</v>
      </c>
      <c r="AY105" s="23" t="s">
        <v>138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24</v>
      </c>
      <c r="BK105" s="185">
        <f>ROUND(I105*H105,2)</f>
        <v>0</v>
      </c>
      <c r="BL105" s="23" t="s">
        <v>145</v>
      </c>
      <c r="BM105" s="23" t="s">
        <v>865</v>
      </c>
    </row>
    <row r="106" spans="2:65" s="1" customFormat="1" ht="6.95" customHeight="1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78:K10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104</v>
      </c>
      <c r="G1" s="362" t="s">
        <v>105</v>
      </c>
      <c r="H1" s="362"/>
      <c r="I1" s="102"/>
      <c r="J1" s="101" t="s">
        <v>106</v>
      </c>
      <c r="K1" s="100" t="s">
        <v>107</v>
      </c>
      <c r="L1" s="101" t="s">
        <v>108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88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363" t="str">
        <f>'Rekapitulace stavby'!K6</f>
        <v>Hala pro zemědělské stroje Humpolec</v>
      </c>
      <c r="F7" s="364"/>
      <c r="G7" s="364"/>
      <c r="H7" s="364"/>
      <c r="I7" s="104"/>
      <c r="J7" s="28"/>
      <c r="K7" s="30"/>
    </row>
    <row r="8" spans="1:70" s="1" customFormat="1" ht="15">
      <c r="B8" s="40"/>
      <c r="C8" s="41"/>
      <c r="D8" s="36" t="s">
        <v>110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5" t="s">
        <v>866</v>
      </c>
      <c r="F9" s="366"/>
      <c r="G9" s="366"/>
      <c r="H9" s="366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5</v>
      </c>
      <c r="G11" s="41"/>
      <c r="H11" s="41"/>
      <c r="I11" s="106" t="s">
        <v>23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6" t="s">
        <v>27</v>
      </c>
      <c r="J12" s="107" t="str">
        <f>'Rekapitulace stavby'!AN8</f>
        <v>13. 10. 2016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06" t="s">
        <v>32</v>
      </c>
      <c r="J14" s="34" t="s">
        <v>33</v>
      </c>
      <c r="K14" s="44"/>
    </row>
    <row r="15" spans="1:70" s="1" customFormat="1" ht="18" customHeight="1">
      <c r="B15" s="40"/>
      <c r="C15" s="41"/>
      <c r="D15" s="41"/>
      <c r="E15" s="34" t="s">
        <v>34</v>
      </c>
      <c r="F15" s="41"/>
      <c r="G15" s="41"/>
      <c r="H15" s="41"/>
      <c r="I15" s="106" t="s">
        <v>35</v>
      </c>
      <c r="J15" s="34" t="s">
        <v>36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37</v>
      </c>
      <c r="E17" s="41"/>
      <c r="F17" s="41"/>
      <c r="G17" s="41"/>
      <c r="H17" s="41"/>
      <c r="I17" s="106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35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39</v>
      </c>
      <c r="E20" s="41"/>
      <c r="F20" s="41"/>
      <c r="G20" s="41"/>
      <c r="H20" s="41"/>
      <c r="I20" s="106" t="s">
        <v>32</v>
      </c>
      <c r="J20" s="34" t="s">
        <v>40</v>
      </c>
      <c r="K20" s="44"/>
    </row>
    <row r="21" spans="2:11" s="1" customFormat="1" ht="18" customHeight="1">
      <c r="B21" s="40"/>
      <c r="C21" s="41"/>
      <c r="D21" s="41"/>
      <c r="E21" s="34" t="s">
        <v>41</v>
      </c>
      <c r="F21" s="41"/>
      <c r="G21" s="41"/>
      <c r="H21" s="41"/>
      <c r="I21" s="106" t="s">
        <v>35</v>
      </c>
      <c r="J21" s="34" t="s">
        <v>42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44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>
      <c r="B24" s="108"/>
      <c r="C24" s="109"/>
      <c r="D24" s="109"/>
      <c r="E24" s="354" t="s">
        <v>5</v>
      </c>
      <c r="F24" s="354"/>
      <c r="G24" s="354"/>
      <c r="H24" s="354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47</v>
      </c>
      <c r="G29" s="41"/>
      <c r="H29" s="41"/>
      <c r="I29" s="116" t="s">
        <v>46</v>
      </c>
      <c r="J29" s="45" t="s">
        <v>48</v>
      </c>
      <c r="K29" s="44"/>
    </row>
    <row r="30" spans="2:11" s="1" customFormat="1" ht="14.45" customHeight="1">
      <c r="B30" s="40"/>
      <c r="C30" s="41"/>
      <c r="D30" s="48" t="s">
        <v>49</v>
      </c>
      <c r="E30" s="48" t="s">
        <v>50</v>
      </c>
      <c r="F30" s="117">
        <f>ROUND(SUM(BE79:BE171), 2)</f>
        <v>0</v>
      </c>
      <c r="G30" s="41"/>
      <c r="H30" s="41"/>
      <c r="I30" s="118">
        <v>0.21</v>
      </c>
      <c r="J30" s="117">
        <f>ROUND(ROUND((SUM(BE79:BE171)),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51</v>
      </c>
      <c r="F31" s="117">
        <f>ROUND(SUM(BF79:BF171), 2)</f>
        <v>0</v>
      </c>
      <c r="G31" s="41"/>
      <c r="H31" s="41"/>
      <c r="I31" s="118">
        <v>0.15</v>
      </c>
      <c r="J31" s="117">
        <f>ROUND(ROUND((SUM(BF79:BF171)),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52</v>
      </c>
      <c r="F32" s="117">
        <f>ROUND(SUM(BG79:BG171),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53</v>
      </c>
      <c r="F33" s="117">
        <f>ROUND(SUM(BH79:BH171),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54</v>
      </c>
      <c r="F34" s="117">
        <f>ROUND(SUM(BI79:BI171),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55</v>
      </c>
      <c r="E36" s="70"/>
      <c r="F36" s="70"/>
      <c r="G36" s="121" t="s">
        <v>56</v>
      </c>
      <c r="H36" s="122" t="s">
        <v>57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112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>
      <c r="B45" s="40"/>
      <c r="C45" s="41"/>
      <c r="D45" s="41"/>
      <c r="E45" s="363" t="str">
        <f>E7</f>
        <v>Hala pro zemědělské stroje Humpolec</v>
      </c>
      <c r="F45" s="364"/>
      <c r="G45" s="364"/>
      <c r="H45" s="364"/>
      <c r="I45" s="105"/>
      <c r="J45" s="41"/>
      <c r="K45" s="44"/>
    </row>
    <row r="46" spans="2:11" s="1" customFormat="1" ht="14.45" customHeight="1">
      <c r="B46" s="40"/>
      <c r="C46" s="36" t="s">
        <v>110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>
      <c r="B47" s="40"/>
      <c r="C47" s="41"/>
      <c r="D47" s="41"/>
      <c r="E47" s="365" t="str">
        <f>E9</f>
        <v>2017-06-2017/Hum - VON - Školní statek Humpolec - hala pro stroje</v>
      </c>
      <c r="F47" s="366"/>
      <c r="G47" s="366"/>
      <c r="H47" s="366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Humpolec</v>
      </c>
      <c r="G49" s="41"/>
      <c r="H49" s="41"/>
      <c r="I49" s="106" t="s">
        <v>27</v>
      </c>
      <c r="J49" s="107" t="str">
        <f>IF(J12="","",J12)</f>
        <v>13. 10. 2016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Kraj Vysočina, Jihlava, Žižkova 57/1882 PSČ 58733</v>
      </c>
      <c r="G51" s="41"/>
      <c r="H51" s="41"/>
      <c r="I51" s="106" t="s">
        <v>39</v>
      </c>
      <c r="J51" s="354" t="str">
        <f>E21</f>
        <v>AG Komplet s.r.o.</v>
      </c>
      <c r="K51" s="44"/>
    </row>
    <row r="52" spans="2:47" s="1" customFormat="1" ht="14.45" customHeight="1">
      <c r="B52" s="40"/>
      <c r="C52" s="36" t="s">
        <v>37</v>
      </c>
      <c r="D52" s="41"/>
      <c r="E52" s="41"/>
      <c r="F52" s="34" t="str">
        <f>IF(E18="","",E18)</f>
        <v/>
      </c>
      <c r="G52" s="41"/>
      <c r="H52" s="41"/>
      <c r="I52" s="105"/>
      <c r="J52" s="358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113</v>
      </c>
      <c r="D54" s="119"/>
      <c r="E54" s="119"/>
      <c r="F54" s="119"/>
      <c r="G54" s="119"/>
      <c r="H54" s="119"/>
      <c r="I54" s="130"/>
      <c r="J54" s="131" t="s">
        <v>114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115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116</v>
      </c>
    </row>
    <row r="57" spans="2:47" s="7" customFormat="1" ht="24.95" customHeight="1">
      <c r="B57" s="134"/>
      <c r="C57" s="135"/>
      <c r="D57" s="136" t="s">
        <v>867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899999999999999" customHeight="1">
      <c r="B58" s="141"/>
      <c r="C58" s="142"/>
      <c r="D58" s="143" t="s">
        <v>868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899999999999999" customHeight="1">
      <c r="B59" s="141"/>
      <c r="C59" s="142"/>
      <c r="D59" s="143" t="s">
        <v>869</v>
      </c>
      <c r="E59" s="144"/>
      <c r="F59" s="144"/>
      <c r="G59" s="144"/>
      <c r="H59" s="144"/>
      <c r="I59" s="145"/>
      <c r="J59" s="146">
        <f>J150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5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5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50000000000003" customHeight="1">
      <c r="B66" s="40"/>
      <c r="C66" s="60" t="s">
        <v>122</v>
      </c>
      <c r="L66" s="40"/>
    </row>
    <row r="67" spans="2:63" s="1" customFormat="1" ht="6.95" customHeight="1">
      <c r="B67" s="40"/>
      <c r="L67" s="40"/>
    </row>
    <row r="68" spans="2:63" s="1" customFormat="1" ht="14.45" customHeight="1">
      <c r="B68" s="40"/>
      <c r="C68" s="62" t="s">
        <v>19</v>
      </c>
      <c r="L68" s="40"/>
    </row>
    <row r="69" spans="2:63" s="1" customFormat="1" ht="16.5" customHeight="1">
      <c r="B69" s="40"/>
      <c r="E69" s="359" t="str">
        <f>E7</f>
        <v>Hala pro zemědělské stroje Humpolec</v>
      </c>
      <c r="F69" s="360"/>
      <c r="G69" s="360"/>
      <c r="H69" s="360"/>
      <c r="L69" s="40"/>
    </row>
    <row r="70" spans="2:63" s="1" customFormat="1" ht="14.45" customHeight="1">
      <c r="B70" s="40"/>
      <c r="C70" s="62" t="s">
        <v>110</v>
      </c>
      <c r="L70" s="40"/>
    </row>
    <row r="71" spans="2:63" s="1" customFormat="1" ht="17.25" customHeight="1">
      <c r="B71" s="40"/>
      <c r="E71" s="327" t="str">
        <f>E9</f>
        <v>2017-06-2017/Hum - VON - Školní statek Humpolec - hala pro stroje</v>
      </c>
      <c r="F71" s="361"/>
      <c r="G71" s="361"/>
      <c r="H71" s="361"/>
      <c r="L71" s="40"/>
    </row>
    <row r="72" spans="2:63" s="1" customFormat="1" ht="6.95" customHeight="1">
      <c r="B72" s="40"/>
      <c r="L72" s="40"/>
    </row>
    <row r="73" spans="2:63" s="1" customFormat="1" ht="18" customHeight="1">
      <c r="B73" s="40"/>
      <c r="C73" s="62" t="s">
        <v>25</v>
      </c>
      <c r="F73" s="148" t="str">
        <f>F12</f>
        <v>Humpolec</v>
      </c>
      <c r="I73" s="149" t="s">
        <v>27</v>
      </c>
      <c r="J73" s="66" t="str">
        <f>IF(J12="","",J12)</f>
        <v>13. 10. 2016</v>
      </c>
      <c r="L73" s="40"/>
    </row>
    <row r="74" spans="2:63" s="1" customFormat="1" ht="6.95" customHeight="1">
      <c r="B74" s="40"/>
      <c r="L74" s="40"/>
    </row>
    <row r="75" spans="2:63" s="1" customFormat="1" ht="15">
      <c r="B75" s="40"/>
      <c r="C75" s="62" t="s">
        <v>31</v>
      </c>
      <c r="F75" s="148" t="str">
        <f>E15</f>
        <v>Kraj Vysočina, Jihlava, Žižkova 57/1882 PSČ 58733</v>
      </c>
      <c r="I75" s="149" t="s">
        <v>39</v>
      </c>
      <c r="J75" s="148" t="str">
        <f>E21</f>
        <v>AG Komplet s.r.o.</v>
      </c>
      <c r="L75" s="40"/>
    </row>
    <row r="76" spans="2:63" s="1" customFormat="1" ht="14.45" customHeight="1">
      <c r="B76" s="40"/>
      <c r="C76" s="62" t="s">
        <v>37</v>
      </c>
      <c r="F76" s="148" t="str">
        <f>IF(E18="","",E18)</f>
        <v/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123</v>
      </c>
      <c r="D78" s="152" t="s">
        <v>64</v>
      </c>
      <c r="E78" s="152" t="s">
        <v>60</v>
      </c>
      <c r="F78" s="152" t="s">
        <v>124</v>
      </c>
      <c r="G78" s="152" t="s">
        <v>125</v>
      </c>
      <c r="H78" s="152" t="s">
        <v>126</v>
      </c>
      <c r="I78" s="153" t="s">
        <v>127</v>
      </c>
      <c r="J78" s="152" t="s">
        <v>114</v>
      </c>
      <c r="K78" s="154" t="s">
        <v>128</v>
      </c>
      <c r="L78" s="150"/>
      <c r="M78" s="72" t="s">
        <v>129</v>
      </c>
      <c r="N78" s="73" t="s">
        <v>49</v>
      </c>
      <c r="O78" s="73" t="s">
        <v>130</v>
      </c>
      <c r="P78" s="73" t="s">
        <v>131</v>
      </c>
      <c r="Q78" s="73" t="s">
        <v>132</v>
      </c>
      <c r="R78" s="73" t="s">
        <v>133</v>
      </c>
      <c r="S78" s="73" t="s">
        <v>134</v>
      </c>
      <c r="T78" s="74" t="s">
        <v>135</v>
      </c>
    </row>
    <row r="79" spans="2:63" s="1" customFormat="1" ht="29.25" customHeight="1">
      <c r="B79" s="40"/>
      <c r="C79" s="76" t="s">
        <v>115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78</v>
      </c>
      <c r="AU79" s="23" t="s">
        <v>116</v>
      </c>
      <c r="BK79" s="158">
        <f>BK80</f>
        <v>0</v>
      </c>
    </row>
    <row r="80" spans="2:63" s="10" customFormat="1" ht="37.35" customHeight="1">
      <c r="B80" s="159"/>
      <c r="D80" s="160" t="s">
        <v>78</v>
      </c>
      <c r="E80" s="161" t="s">
        <v>870</v>
      </c>
      <c r="F80" s="161" t="s">
        <v>871</v>
      </c>
      <c r="I80" s="162"/>
      <c r="J80" s="163">
        <f>BK80</f>
        <v>0</v>
      </c>
      <c r="L80" s="159"/>
      <c r="M80" s="164"/>
      <c r="N80" s="165"/>
      <c r="O80" s="165"/>
      <c r="P80" s="166">
        <f>P81+P150</f>
        <v>0</v>
      </c>
      <c r="Q80" s="165"/>
      <c r="R80" s="166">
        <f>R81+R150</f>
        <v>0</v>
      </c>
      <c r="S80" s="165"/>
      <c r="T80" s="167">
        <f>T81+T150</f>
        <v>0</v>
      </c>
      <c r="AR80" s="160" t="s">
        <v>145</v>
      </c>
      <c r="AT80" s="168" t="s">
        <v>78</v>
      </c>
      <c r="AU80" s="168" t="s">
        <v>79</v>
      </c>
      <c r="AY80" s="160" t="s">
        <v>138</v>
      </c>
      <c r="BK80" s="169">
        <f>BK81+BK150</f>
        <v>0</v>
      </c>
    </row>
    <row r="81" spans="2:65" s="10" customFormat="1" ht="19.899999999999999" customHeight="1">
      <c r="B81" s="159"/>
      <c r="D81" s="170" t="s">
        <v>78</v>
      </c>
      <c r="E81" s="171" t="s">
        <v>870</v>
      </c>
      <c r="F81" s="171" t="s">
        <v>871</v>
      </c>
      <c r="I81" s="162"/>
      <c r="J81" s="172">
        <f>BK81</f>
        <v>0</v>
      </c>
      <c r="L81" s="159"/>
      <c r="M81" s="164"/>
      <c r="N81" s="165"/>
      <c r="O81" s="165"/>
      <c r="P81" s="166">
        <f>SUM(P82:P149)</f>
        <v>0</v>
      </c>
      <c r="Q81" s="165"/>
      <c r="R81" s="166">
        <f>SUM(R82:R149)</f>
        <v>0</v>
      </c>
      <c r="S81" s="165"/>
      <c r="T81" s="167">
        <f>SUM(T82:T149)</f>
        <v>0</v>
      </c>
      <c r="AR81" s="160" t="s">
        <v>145</v>
      </c>
      <c r="AT81" s="168" t="s">
        <v>78</v>
      </c>
      <c r="AU81" s="168" t="s">
        <v>24</v>
      </c>
      <c r="AY81" s="160" t="s">
        <v>138</v>
      </c>
      <c r="BK81" s="169">
        <f>SUM(BK82:BK149)</f>
        <v>0</v>
      </c>
    </row>
    <row r="82" spans="2:65" s="1" customFormat="1" ht="16.5" customHeight="1">
      <c r="B82" s="173"/>
      <c r="C82" s="174" t="s">
        <v>24</v>
      </c>
      <c r="D82" s="174" t="s">
        <v>140</v>
      </c>
      <c r="E82" s="175" t="s">
        <v>872</v>
      </c>
      <c r="F82" s="176" t="s">
        <v>873</v>
      </c>
      <c r="G82" s="177" t="s">
        <v>632</v>
      </c>
      <c r="H82" s="178">
        <v>1</v>
      </c>
      <c r="I82" s="179"/>
      <c r="J82" s="180">
        <f>ROUND(I82*H82,2)</f>
        <v>0</v>
      </c>
      <c r="K82" s="176" t="s">
        <v>5</v>
      </c>
      <c r="L82" s="40"/>
      <c r="M82" s="181" t="s">
        <v>5</v>
      </c>
      <c r="N82" s="182" t="s">
        <v>50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145</v>
      </c>
      <c r="AT82" s="23" t="s">
        <v>140</v>
      </c>
      <c r="AU82" s="23" t="s">
        <v>88</v>
      </c>
      <c r="AY82" s="23" t="s">
        <v>138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24</v>
      </c>
      <c r="BK82" s="185">
        <f>ROUND(I82*H82,2)</f>
        <v>0</v>
      </c>
      <c r="BL82" s="23" t="s">
        <v>145</v>
      </c>
      <c r="BM82" s="23" t="s">
        <v>88</v>
      </c>
    </row>
    <row r="83" spans="2:65" s="12" customFormat="1" ht="27">
      <c r="B83" s="218"/>
      <c r="D83" s="206" t="s">
        <v>147</v>
      </c>
      <c r="E83" s="219" t="s">
        <v>5</v>
      </c>
      <c r="F83" s="220" t="s">
        <v>874</v>
      </c>
      <c r="H83" s="221" t="s">
        <v>5</v>
      </c>
      <c r="I83" s="222"/>
      <c r="L83" s="218"/>
      <c r="M83" s="223"/>
      <c r="N83" s="224"/>
      <c r="O83" s="224"/>
      <c r="P83" s="224"/>
      <c r="Q83" s="224"/>
      <c r="R83" s="224"/>
      <c r="S83" s="224"/>
      <c r="T83" s="225"/>
      <c r="AT83" s="221" t="s">
        <v>147</v>
      </c>
      <c r="AU83" s="221" t="s">
        <v>88</v>
      </c>
      <c r="AV83" s="12" t="s">
        <v>24</v>
      </c>
      <c r="AW83" s="12" t="s">
        <v>43</v>
      </c>
      <c r="AX83" s="12" t="s">
        <v>79</v>
      </c>
      <c r="AY83" s="221" t="s">
        <v>138</v>
      </c>
    </row>
    <row r="84" spans="2:65" s="12" customFormat="1">
      <c r="B84" s="218"/>
      <c r="D84" s="206" t="s">
        <v>147</v>
      </c>
      <c r="E84" s="219" t="s">
        <v>5</v>
      </c>
      <c r="F84" s="220" t="s">
        <v>875</v>
      </c>
      <c r="H84" s="221" t="s">
        <v>5</v>
      </c>
      <c r="I84" s="222"/>
      <c r="L84" s="218"/>
      <c r="M84" s="223"/>
      <c r="N84" s="224"/>
      <c r="O84" s="224"/>
      <c r="P84" s="224"/>
      <c r="Q84" s="224"/>
      <c r="R84" s="224"/>
      <c r="S84" s="224"/>
      <c r="T84" s="225"/>
      <c r="AT84" s="221" t="s">
        <v>147</v>
      </c>
      <c r="AU84" s="221" t="s">
        <v>88</v>
      </c>
      <c r="AV84" s="12" t="s">
        <v>24</v>
      </c>
      <c r="AW84" s="12" t="s">
        <v>43</v>
      </c>
      <c r="AX84" s="12" t="s">
        <v>79</v>
      </c>
      <c r="AY84" s="221" t="s">
        <v>138</v>
      </c>
    </row>
    <row r="85" spans="2:65" s="11" customFormat="1">
      <c r="B85" s="186"/>
      <c r="D85" s="206" t="s">
        <v>147</v>
      </c>
      <c r="E85" s="195" t="s">
        <v>5</v>
      </c>
      <c r="F85" s="207" t="s">
        <v>24</v>
      </c>
      <c r="H85" s="208">
        <v>1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5" t="s">
        <v>147</v>
      </c>
      <c r="AU85" s="195" t="s">
        <v>88</v>
      </c>
      <c r="AV85" s="11" t="s">
        <v>88</v>
      </c>
      <c r="AW85" s="11" t="s">
        <v>43</v>
      </c>
      <c r="AX85" s="11" t="s">
        <v>79</v>
      </c>
      <c r="AY85" s="195" t="s">
        <v>138</v>
      </c>
    </row>
    <row r="86" spans="2:65" s="13" customFormat="1">
      <c r="B86" s="226"/>
      <c r="D86" s="187" t="s">
        <v>147</v>
      </c>
      <c r="E86" s="227" t="s">
        <v>5</v>
      </c>
      <c r="F86" s="228" t="s">
        <v>876</v>
      </c>
      <c r="H86" s="229">
        <v>1</v>
      </c>
      <c r="I86" s="230"/>
      <c r="L86" s="226"/>
      <c r="M86" s="231"/>
      <c r="N86" s="232"/>
      <c r="O86" s="232"/>
      <c r="P86" s="232"/>
      <c r="Q86" s="232"/>
      <c r="R86" s="232"/>
      <c r="S86" s="232"/>
      <c r="T86" s="233"/>
      <c r="AT86" s="234" t="s">
        <v>147</v>
      </c>
      <c r="AU86" s="234" t="s">
        <v>88</v>
      </c>
      <c r="AV86" s="13" t="s">
        <v>145</v>
      </c>
      <c r="AW86" s="13" t="s">
        <v>43</v>
      </c>
      <c r="AX86" s="13" t="s">
        <v>24</v>
      </c>
      <c r="AY86" s="234" t="s">
        <v>138</v>
      </c>
    </row>
    <row r="87" spans="2:65" s="1" customFormat="1" ht="16.5" customHeight="1">
      <c r="B87" s="173"/>
      <c r="C87" s="174" t="s">
        <v>88</v>
      </c>
      <c r="D87" s="174" t="s">
        <v>140</v>
      </c>
      <c r="E87" s="175" t="s">
        <v>877</v>
      </c>
      <c r="F87" s="176" t="s">
        <v>878</v>
      </c>
      <c r="G87" s="177" t="s">
        <v>632</v>
      </c>
      <c r="H87" s="178">
        <v>1</v>
      </c>
      <c r="I87" s="179"/>
      <c r="J87" s="180">
        <f>ROUND(I87*H87,2)</f>
        <v>0</v>
      </c>
      <c r="K87" s="176" t="s">
        <v>5</v>
      </c>
      <c r="L87" s="40"/>
      <c r="M87" s="181" t="s">
        <v>5</v>
      </c>
      <c r="N87" s="182" t="s">
        <v>50</v>
      </c>
      <c r="O87" s="41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3" t="s">
        <v>145</v>
      </c>
      <c r="AT87" s="23" t="s">
        <v>140</v>
      </c>
      <c r="AU87" s="23" t="s">
        <v>88</v>
      </c>
      <c r="AY87" s="23" t="s">
        <v>138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3" t="s">
        <v>24</v>
      </c>
      <c r="BK87" s="185">
        <f>ROUND(I87*H87,2)</f>
        <v>0</v>
      </c>
      <c r="BL87" s="23" t="s">
        <v>145</v>
      </c>
      <c r="BM87" s="23" t="s">
        <v>145</v>
      </c>
    </row>
    <row r="88" spans="2:65" s="12" customFormat="1">
      <c r="B88" s="218"/>
      <c r="D88" s="206" t="s">
        <v>147</v>
      </c>
      <c r="E88" s="219" t="s">
        <v>5</v>
      </c>
      <c r="F88" s="220" t="s">
        <v>879</v>
      </c>
      <c r="H88" s="221" t="s">
        <v>5</v>
      </c>
      <c r="I88" s="222"/>
      <c r="L88" s="218"/>
      <c r="M88" s="223"/>
      <c r="N88" s="224"/>
      <c r="O88" s="224"/>
      <c r="P88" s="224"/>
      <c r="Q88" s="224"/>
      <c r="R88" s="224"/>
      <c r="S88" s="224"/>
      <c r="T88" s="225"/>
      <c r="AT88" s="221" t="s">
        <v>147</v>
      </c>
      <c r="AU88" s="221" t="s">
        <v>88</v>
      </c>
      <c r="AV88" s="12" t="s">
        <v>24</v>
      </c>
      <c r="AW88" s="12" t="s">
        <v>43</v>
      </c>
      <c r="AX88" s="12" t="s">
        <v>79</v>
      </c>
      <c r="AY88" s="221" t="s">
        <v>138</v>
      </c>
    </row>
    <row r="89" spans="2:65" s="12" customFormat="1" ht="27">
      <c r="B89" s="218"/>
      <c r="D89" s="206" t="s">
        <v>147</v>
      </c>
      <c r="E89" s="219" t="s">
        <v>5</v>
      </c>
      <c r="F89" s="220" t="s">
        <v>880</v>
      </c>
      <c r="H89" s="221" t="s">
        <v>5</v>
      </c>
      <c r="I89" s="222"/>
      <c r="L89" s="218"/>
      <c r="M89" s="223"/>
      <c r="N89" s="224"/>
      <c r="O89" s="224"/>
      <c r="P89" s="224"/>
      <c r="Q89" s="224"/>
      <c r="R89" s="224"/>
      <c r="S89" s="224"/>
      <c r="T89" s="225"/>
      <c r="AT89" s="221" t="s">
        <v>147</v>
      </c>
      <c r="AU89" s="221" t="s">
        <v>88</v>
      </c>
      <c r="AV89" s="12" t="s">
        <v>24</v>
      </c>
      <c r="AW89" s="12" t="s">
        <v>43</v>
      </c>
      <c r="AX89" s="12" t="s">
        <v>79</v>
      </c>
      <c r="AY89" s="221" t="s">
        <v>138</v>
      </c>
    </row>
    <row r="90" spans="2:65" s="11" customFormat="1">
      <c r="B90" s="186"/>
      <c r="D90" s="206" t="s">
        <v>147</v>
      </c>
      <c r="E90" s="195" t="s">
        <v>5</v>
      </c>
      <c r="F90" s="207" t="s">
        <v>24</v>
      </c>
      <c r="H90" s="208">
        <v>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147</v>
      </c>
      <c r="AU90" s="195" t="s">
        <v>88</v>
      </c>
      <c r="AV90" s="11" t="s">
        <v>88</v>
      </c>
      <c r="AW90" s="11" t="s">
        <v>43</v>
      </c>
      <c r="AX90" s="11" t="s">
        <v>79</v>
      </c>
      <c r="AY90" s="195" t="s">
        <v>138</v>
      </c>
    </row>
    <row r="91" spans="2:65" s="13" customFormat="1">
      <c r="B91" s="226"/>
      <c r="D91" s="187" t="s">
        <v>147</v>
      </c>
      <c r="E91" s="227" t="s">
        <v>5</v>
      </c>
      <c r="F91" s="228" t="s">
        <v>876</v>
      </c>
      <c r="H91" s="229">
        <v>1</v>
      </c>
      <c r="I91" s="230"/>
      <c r="L91" s="226"/>
      <c r="M91" s="231"/>
      <c r="N91" s="232"/>
      <c r="O91" s="232"/>
      <c r="P91" s="232"/>
      <c r="Q91" s="232"/>
      <c r="R91" s="232"/>
      <c r="S91" s="232"/>
      <c r="T91" s="233"/>
      <c r="AT91" s="234" t="s">
        <v>147</v>
      </c>
      <c r="AU91" s="234" t="s">
        <v>88</v>
      </c>
      <c r="AV91" s="13" t="s">
        <v>145</v>
      </c>
      <c r="AW91" s="13" t="s">
        <v>43</v>
      </c>
      <c r="AX91" s="13" t="s">
        <v>24</v>
      </c>
      <c r="AY91" s="234" t="s">
        <v>138</v>
      </c>
    </row>
    <row r="92" spans="2:65" s="1" customFormat="1" ht="16.5" customHeight="1">
      <c r="B92" s="173"/>
      <c r="C92" s="174" t="s">
        <v>152</v>
      </c>
      <c r="D92" s="174" t="s">
        <v>140</v>
      </c>
      <c r="E92" s="175" t="s">
        <v>881</v>
      </c>
      <c r="F92" s="176" t="s">
        <v>882</v>
      </c>
      <c r="G92" s="177" t="s">
        <v>632</v>
      </c>
      <c r="H92" s="178">
        <v>1</v>
      </c>
      <c r="I92" s="179"/>
      <c r="J92" s="180">
        <f>ROUND(I92*H92,2)</f>
        <v>0</v>
      </c>
      <c r="K92" s="176" t="s">
        <v>5</v>
      </c>
      <c r="L92" s="40"/>
      <c r="M92" s="181" t="s">
        <v>5</v>
      </c>
      <c r="N92" s="182" t="s">
        <v>50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145</v>
      </c>
      <c r="AT92" s="23" t="s">
        <v>140</v>
      </c>
      <c r="AU92" s="23" t="s">
        <v>88</v>
      </c>
      <c r="AY92" s="23" t="s">
        <v>138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24</v>
      </c>
      <c r="BK92" s="185">
        <f>ROUND(I92*H92,2)</f>
        <v>0</v>
      </c>
      <c r="BL92" s="23" t="s">
        <v>145</v>
      </c>
      <c r="BM92" s="23" t="s">
        <v>163</v>
      </c>
    </row>
    <row r="93" spans="2:65" s="12" customFormat="1" ht="27">
      <c r="B93" s="218"/>
      <c r="D93" s="206" t="s">
        <v>147</v>
      </c>
      <c r="E93" s="219" t="s">
        <v>5</v>
      </c>
      <c r="F93" s="220" t="s">
        <v>883</v>
      </c>
      <c r="H93" s="221" t="s">
        <v>5</v>
      </c>
      <c r="I93" s="222"/>
      <c r="L93" s="218"/>
      <c r="M93" s="223"/>
      <c r="N93" s="224"/>
      <c r="O93" s="224"/>
      <c r="P93" s="224"/>
      <c r="Q93" s="224"/>
      <c r="R93" s="224"/>
      <c r="S93" s="224"/>
      <c r="T93" s="225"/>
      <c r="AT93" s="221" t="s">
        <v>147</v>
      </c>
      <c r="AU93" s="221" t="s">
        <v>88</v>
      </c>
      <c r="AV93" s="12" t="s">
        <v>24</v>
      </c>
      <c r="AW93" s="12" t="s">
        <v>43</v>
      </c>
      <c r="AX93" s="12" t="s">
        <v>79</v>
      </c>
      <c r="AY93" s="221" t="s">
        <v>138</v>
      </c>
    </row>
    <row r="94" spans="2:65" s="12" customFormat="1">
      <c r="B94" s="218"/>
      <c r="D94" s="206" t="s">
        <v>147</v>
      </c>
      <c r="E94" s="219" t="s">
        <v>5</v>
      </c>
      <c r="F94" s="220" t="s">
        <v>884</v>
      </c>
      <c r="H94" s="221" t="s">
        <v>5</v>
      </c>
      <c r="I94" s="222"/>
      <c r="L94" s="218"/>
      <c r="M94" s="223"/>
      <c r="N94" s="224"/>
      <c r="O94" s="224"/>
      <c r="P94" s="224"/>
      <c r="Q94" s="224"/>
      <c r="R94" s="224"/>
      <c r="S94" s="224"/>
      <c r="T94" s="225"/>
      <c r="AT94" s="221" t="s">
        <v>147</v>
      </c>
      <c r="AU94" s="221" t="s">
        <v>88</v>
      </c>
      <c r="AV94" s="12" t="s">
        <v>24</v>
      </c>
      <c r="AW94" s="12" t="s">
        <v>43</v>
      </c>
      <c r="AX94" s="12" t="s">
        <v>79</v>
      </c>
      <c r="AY94" s="221" t="s">
        <v>138</v>
      </c>
    </row>
    <row r="95" spans="2:65" s="11" customFormat="1">
      <c r="B95" s="186"/>
      <c r="D95" s="206" t="s">
        <v>147</v>
      </c>
      <c r="E95" s="195" t="s">
        <v>5</v>
      </c>
      <c r="F95" s="207" t="s">
        <v>24</v>
      </c>
      <c r="H95" s="208">
        <v>1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147</v>
      </c>
      <c r="AU95" s="195" t="s">
        <v>88</v>
      </c>
      <c r="AV95" s="11" t="s">
        <v>88</v>
      </c>
      <c r="AW95" s="11" t="s">
        <v>43</v>
      </c>
      <c r="AX95" s="11" t="s">
        <v>79</v>
      </c>
      <c r="AY95" s="195" t="s">
        <v>138</v>
      </c>
    </row>
    <row r="96" spans="2:65" s="13" customFormat="1">
      <c r="B96" s="226"/>
      <c r="D96" s="187" t="s">
        <v>147</v>
      </c>
      <c r="E96" s="227" t="s">
        <v>5</v>
      </c>
      <c r="F96" s="228" t="s">
        <v>876</v>
      </c>
      <c r="H96" s="229">
        <v>1</v>
      </c>
      <c r="I96" s="230"/>
      <c r="L96" s="226"/>
      <c r="M96" s="231"/>
      <c r="N96" s="232"/>
      <c r="O96" s="232"/>
      <c r="P96" s="232"/>
      <c r="Q96" s="232"/>
      <c r="R96" s="232"/>
      <c r="S96" s="232"/>
      <c r="T96" s="233"/>
      <c r="AT96" s="234" t="s">
        <v>147</v>
      </c>
      <c r="AU96" s="234" t="s">
        <v>88</v>
      </c>
      <c r="AV96" s="13" t="s">
        <v>145</v>
      </c>
      <c r="AW96" s="13" t="s">
        <v>43</v>
      </c>
      <c r="AX96" s="13" t="s">
        <v>24</v>
      </c>
      <c r="AY96" s="234" t="s">
        <v>138</v>
      </c>
    </row>
    <row r="97" spans="2:65" s="1" customFormat="1" ht="16.5" customHeight="1">
      <c r="B97" s="173"/>
      <c r="C97" s="174" t="s">
        <v>145</v>
      </c>
      <c r="D97" s="174" t="s">
        <v>140</v>
      </c>
      <c r="E97" s="175" t="s">
        <v>885</v>
      </c>
      <c r="F97" s="176" t="s">
        <v>886</v>
      </c>
      <c r="G97" s="177" t="s">
        <v>632</v>
      </c>
      <c r="H97" s="178">
        <v>1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50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145</v>
      </c>
      <c r="AT97" s="23" t="s">
        <v>140</v>
      </c>
      <c r="AU97" s="23" t="s">
        <v>88</v>
      </c>
      <c r="AY97" s="23" t="s">
        <v>138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24</v>
      </c>
      <c r="BK97" s="185">
        <f>ROUND(I97*H97,2)</f>
        <v>0</v>
      </c>
      <c r="BL97" s="23" t="s">
        <v>145</v>
      </c>
      <c r="BM97" s="23" t="s">
        <v>172</v>
      </c>
    </row>
    <row r="98" spans="2:65" s="12" customFormat="1" ht="27">
      <c r="B98" s="218"/>
      <c r="D98" s="206" t="s">
        <v>147</v>
      </c>
      <c r="E98" s="219" t="s">
        <v>5</v>
      </c>
      <c r="F98" s="220" t="s">
        <v>887</v>
      </c>
      <c r="H98" s="221" t="s">
        <v>5</v>
      </c>
      <c r="I98" s="222"/>
      <c r="L98" s="218"/>
      <c r="M98" s="223"/>
      <c r="N98" s="224"/>
      <c r="O98" s="224"/>
      <c r="P98" s="224"/>
      <c r="Q98" s="224"/>
      <c r="R98" s="224"/>
      <c r="S98" s="224"/>
      <c r="T98" s="225"/>
      <c r="AT98" s="221" t="s">
        <v>147</v>
      </c>
      <c r="AU98" s="221" t="s">
        <v>88</v>
      </c>
      <c r="AV98" s="12" t="s">
        <v>24</v>
      </c>
      <c r="AW98" s="12" t="s">
        <v>43</v>
      </c>
      <c r="AX98" s="12" t="s">
        <v>79</v>
      </c>
      <c r="AY98" s="221" t="s">
        <v>138</v>
      </c>
    </row>
    <row r="99" spans="2:65" s="12" customFormat="1">
      <c r="B99" s="218"/>
      <c r="D99" s="206" t="s">
        <v>147</v>
      </c>
      <c r="E99" s="219" t="s">
        <v>5</v>
      </c>
      <c r="F99" s="220" t="s">
        <v>888</v>
      </c>
      <c r="H99" s="221" t="s">
        <v>5</v>
      </c>
      <c r="I99" s="222"/>
      <c r="L99" s="218"/>
      <c r="M99" s="223"/>
      <c r="N99" s="224"/>
      <c r="O99" s="224"/>
      <c r="P99" s="224"/>
      <c r="Q99" s="224"/>
      <c r="R99" s="224"/>
      <c r="S99" s="224"/>
      <c r="T99" s="225"/>
      <c r="AT99" s="221" t="s">
        <v>147</v>
      </c>
      <c r="AU99" s="221" t="s">
        <v>88</v>
      </c>
      <c r="AV99" s="12" t="s">
        <v>24</v>
      </c>
      <c r="AW99" s="12" t="s">
        <v>43</v>
      </c>
      <c r="AX99" s="12" t="s">
        <v>79</v>
      </c>
      <c r="AY99" s="221" t="s">
        <v>138</v>
      </c>
    </row>
    <row r="100" spans="2:65" s="11" customFormat="1">
      <c r="B100" s="186"/>
      <c r="D100" s="206" t="s">
        <v>147</v>
      </c>
      <c r="E100" s="195" t="s">
        <v>5</v>
      </c>
      <c r="F100" s="207" t="s">
        <v>24</v>
      </c>
      <c r="H100" s="208">
        <v>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147</v>
      </c>
      <c r="AU100" s="195" t="s">
        <v>88</v>
      </c>
      <c r="AV100" s="11" t="s">
        <v>88</v>
      </c>
      <c r="AW100" s="11" t="s">
        <v>43</v>
      </c>
      <c r="AX100" s="11" t="s">
        <v>79</v>
      </c>
      <c r="AY100" s="195" t="s">
        <v>138</v>
      </c>
    </row>
    <row r="101" spans="2:65" s="13" customFormat="1">
      <c r="B101" s="226"/>
      <c r="D101" s="187" t="s">
        <v>147</v>
      </c>
      <c r="E101" s="227" t="s">
        <v>5</v>
      </c>
      <c r="F101" s="228" t="s">
        <v>876</v>
      </c>
      <c r="H101" s="229">
        <v>1</v>
      </c>
      <c r="I101" s="230"/>
      <c r="L101" s="226"/>
      <c r="M101" s="231"/>
      <c r="N101" s="232"/>
      <c r="O101" s="232"/>
      <c r="P101" s="232"/>
      <c r="Q101" s="232"/>
      <c r="R101" s="232"/>
      <c r="S101" s="232"/>
      <c r="T101" s="233"/>
      <c r="AT101" s="234" t="s">
        <v>147</v>
      </c>
      <c r="AU101" s="234" t="s">
        <v>88</v>
      </c>
      <c r="AV101" s="13" t="s">
        <v>145</v>
      </c>
      <c r="AW101" s="13" t="s">
        <v>43</v>
      </c>
      <c r="AX101" s="13" t="s">
        <v>24</v>
      </c>
      <c r="AY101" s="234" t="s">
        <v>138</v>
      </c>
    </row>
    <row r="102" spans="2:65" s="1" customFormat="1" ht="16.5" customHeight="1">
      <c r="B102" s="173"/>
      <c r="C102" s="174" t="s">
        <v>159</v>
      </c>
      <c r="D102" s="174" t="s">
        <v>140</v>
      </c>
      <c r="E102" s="175" t="s">
        <v>889</v>
      </c>
      <c r="F102" s="176" t="s">
        <v>890</v>
      </c>
      <c r="G102" s="177" t="s">
        <v>632</v>
      </c>
      <c r="H102" s="178">
        <v>1</v>
      </c>
      <c r="I102" s="179"/>
      <c r="J102" s="180">
        <f>ROUND(I102*H102,2)</f>
        <v>0</v>
      </c>
      <c r="K102" s="176" t="s">
        <v>5</v>
      </c>
      <c r="L102" s="40"/>
      <c r="M102" s="181" t="s">
        <v>5</v>
      </c>
      <c r="N102" s="182" t="s">
        <v>50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3" t="s">
        <v>145</v>
      </c>
      <c r="AT102" s="23" t="s">
        <v>140</v>
      </c>
      <c r="AU102" s="23" t="s">
        <v>88</v>
      </c>
      <c r="AY102" s="23" t="s">
        <v>138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24</v>
      </c>
      <c r="BK102" s="185">
        <f>ROUND(I102*H102,2)</f>
        <v>0</v>
      </c>
      <c r="BL102" s="23" t="s">
        <v>145</v>
      </c>
      <c r="BM102" s="23" t="s">
        <v>29</v>
      </c>
    </row>
    <row r="103" spans="2:65" s="12" customFormat="1">
      <c r="B103" s="218"/>
      <c r="D103" s="206" t="s">
        <v>147</v>
      </c>
      <c r="E103" s="219" t="s">
        <v>5</v>
      </c>
      <c r="F103" s="220" t="s">
        <v>891</v>
      </c>
      <c r="H103" s="221" t="s">
        <v>5</v>
      </c>
      <c r="I103" s="222"/>
      <c r="L103" s="218"/>
      <c r="M103" s="223"/>
      <c r="N103" s="224"/>
      <c r="O103" s="224"/>
      <c r="P103" s="224"/>
      <c r="Q103" s="224"/>
      <c r="R103" s="224"/>
      <c r="S103" s="224"/>
      <c r="T103" s="225"/>
      <c r="AT103" s="221" t="s">
        <v>147</v>
      </c>
      <c r="AU103" s="221" t="s">
        <v>88</v>
      </c>
      <c r="AV103" s="12" t="s">
        <v>24</v>
      </c>
      <c r="AW103" s="12" t="s">
        <v>43</v>
      </c>
      <c r="AX103" s="12" t="s">
        <v>79</v>
      </c>
      <c r="AY103" s="221" t="s">
        <v>138</v>
      </c>
    </row>
    <row r="104" spans="2:65" s="12" customFormat="1">
      <c r="B104" s="218"/>
      <c r="D104" s="206" t="s">
        <v>147</v>
      </c>
      <c r="E104" s="219" t="s">
        <v>5</v>
      </c>
      <c r="F104" s="220" t="s">
        <v>888</v>
      </c>
      <c r="H104" s="221" t="s">
        <v>5</v>
      </c>
      <c r="I104" s="222"/>
      <c r="L104" s="218"/>
      <c r="M104" s="223"/>
      <c r="N104" s="224"/>
      <c r="O104" s="224"/>
      <c r="P104" s="224"/>
      <c r="Q104" s="224"/>
      <c r="R104" s="224"/>
      <c r="S104" s="224"/>
      <c r="T104" s="225"/>
      <c r="AT104" s="221" t="s">
        <v>147</v>
      </c>
      <c r="AU104" s="221" t="s">
        <v>88</v>
      </c>
      <c r="AV104" s="12" t="s">
        <v>24</v>
      </c>
      <c r="AW104" s="12" t="s">
        <v>43</v>
      </c>
      <c r="AX104" s="12" t="s">
        <v>79</v>
      </c>
      <c r="AY104" s="221" t="s">
        <v>138</v>
      </c>
    </row>
    <row r="105" spans="2:65" s="11" customFormat="1">
      <c r="B105" s="186"/>
      <c r="D105" s="206" t="s">
        <v>147</v>
      </c>
      <c r="E105" s="195" t="s">
        <v>5</v>
      </c>
      <c r="F105" s="207" t="s">
        <v>24</v>
      </c>
      <c r="H105" s="208">
        <v>1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147</v>
      </c>
      <c r="AU105" s="195" t="s">
        <v>88</v>
      </c>
      <c r="AV105" s="11" t="s">
        <v>88</v>
      </c>
      <c r="AW105" s="11" t="s">
        <v>43</v>
      </c>
      <c r="AX105" s="11" t="s">
        <v>79</v>
      </c>
      <c r="AY105" s="195" t="s">
        <v>138</v>
      </c>
    </row>
    <row r="106" spans="2:65" s="13" customFormat="1">
      <c r="B106" s="226"/>
      <c r="D106" s="187" t="s">
        <v>147</v>
      </c>
      <c r="E106" s="227" t="s">
        <v>5</v>
      </c>
      <c r="F106" s="228" t="s">
        <v>876</v>
      </c>
      <c r="H106" s="229">
        <v>1</v>
      </c>
      <c r="I106" s="230"/>
      <c r="L106" s="226"/>
      <c r="M106" s="231"/>
      <c r="N106" s="232"/>
      <c r="O106" s="232"/>
      <c r="P106" s="232"/>
      <c r="Q106" s="232"/>
      <c r="R106" s="232"/>
      <c r="S106" s="232"/>
      <c r="T106" s="233"/>
      <c r="AT106" s="234" t="s">
        <v>147</v>
      </c>
      <c r="AU106" s="234" t="s">
        <v>88</v>
      </c>
      <c r="AV106" s="13" t="s">
        <v>145</v>
      </c>
      <c r="AW106" s="13" t="s">
        <v>43</v>
      </c>
      <c r="AX106" s="13" t="s">
        <v>24</v>
      </c>
      <c r="AY106" s="234" t="s">
        <v>138</v>
      </c>
    </row>
    <row r="107" spans="2:65" s="1" customFormat="1" ht="16.5" customHeight="1">
      <c r="B107" s="173"/>
      <c r="C107" s="174" t="s">
        <v>163</v>
      </c>
      <c r="D107" s="174" t="s">
        <v>140</v>
      </c>
      <c r="E107" s="175" t="s">
        <v>892</v>
      </c>
      <c r="F107" s="176" t="s">
        <v>893</v>
      </c>
      <c r="G107" s="177" t="s">
        <v>632</v>
      </c>
      <c r="H107" s="178">
        <v>1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50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145</v>
      </c>
      <c r="AT107" s="23" t="s">
        <v>140</v>
      </c>
      <c r="AU107" s="23" t="s">
        <v>88</v>
      </c>
      <c r="AY107" s="23" t="s">
        <v>138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24</v>
      </c>
      <c r="BK107" s="185">
        <f>ROUND(I107*H107,2)</f>
        <v>0</v>
      </c>
      <c r="BL107" s="23" t="s">
        <v>145</v>
      </c>
      <c r="BM107" s="23" t="s">
        <v>188</v>
      </c>
    </row>
    <row r="108" spans="2:65" s="12" customFormat="1" ht="27">
      <c r="B108" s="218"/>
      <c r="D108" s="206" t="s">
        <v>147</v>
      </c>
      <c r="E108" s="219" t="s">
        <v>5</v>
      </c>
      <c r="F108" s="220" t="s">
        <v>894</v>
      </c>
      <c r="H108" s="221" t="s">
        <v>5</v>
      </c>
      <c r="I108" s="222"/>
      <c r="L108" s="218"/>
      <c r="M108" s="223"/>
      <c r="N108" s="224"/>
      <c r="O108" s="224"/>
      <c r="P108" s="224"/>
      <c r="Q108" s="224"/>
      <c r="R108" s="224"/>
      <c r="S108" s="224"/>
      <c r="T108" s="225"/>
      <c r="AT108" s="221" t="s">
        <v>147</v>
      </c>
      <c r="AU108" s="221" t="s">
        <v>88</v>
      </c>
      <c r="AV108" s="12" t="s">
        <v>24</v>
      </c>
      <c r="AW108" s="12" t="s">
        <v>43</v>
      </c>
      <c r="AX108" s="12" t="s">
        <v>79</v>
      </c>
      <c r="AY108" s="221" t="s">
        <v>138</v>
      </c>
    </row>
    <row r="109" spans="2:65" s="12" customFormat="1" ht="27">
      <c r="B109" s="218"/>
      <c r="D109" s="206" t="s">
        <v>147</v>
      </c>
      <c r="E109" s="219" t="s">
        <v>5</v>
      </c>
      <c r="F109" s="220" t="s">
        <v>895</v>
      </c>
      <c r="H109" s="221" t="s">
        <v>5</v>
      </c>
      <c r="I109" s="222"/>
      <c r="L109" s="218"/>
      <c r="M109" s="223"/>
      <c r="N109" s="224"/>
      <c r="O109" s="224"/>
      <c r="P109" s="224"/>
      <c r="Q109" s="224"/>
      <c r="R109" s="224"/>
      <c r="S109" s="224"/>
      <c r="T109" s="225"/>
      <c r="AT109" s="221" t="s">
        <v>147</v>
      </c>
      <c r="AU109" s="221" t="s">
        <v>88</v>
      </c>
      <c r="AV109" s="12" t="s">
        <v>24</v>
      </c>
      <c r="AW109" s="12" t="s">
        <v>43</v>
      </c>
      <c r="AX109" s="12" t="s">
        <v>79</v>
      </c>
      <c r="AY109" s="221" t="s">
        <v>138</v>
      </c>
    </row>
    <row r="110" spans="2:65" s="12" customFormat="1">
      <c r="B110" s="218"/>
      <c r="D110" s="206" t="s">
        <v>147</v>
      </c>
      <c r="E110" s="219" t="s">
        <v>5</v>
      </c>
      <c r="F110" s="220" t="s">
        <v>896</v>
      </c>
      <c r="H110" s="221" t="s">
        <v>5</v>
      </c>
      <c r="I110" s="222"/>
      <c r="L110" s="218"/>
      <c r="M110" s="223"/>
      <c r="N110" s="224"/>
      <c r="O110" s="224"/>
      <c r="P110" s="224"/>
      <c r="Q110" s="224"/>
      <c r="R110" s="224"/>
      <c r="S110" s="224"/>
      <c r="T110" s="225"/>
      <c r="AT110" s="221" t="s">
        <v>147</v>
      </c>
      <c r="AU110" s="221" t="s">
        <v>88</v>
      </c>
      <c r="AV110" s="12" t="s">
        <v>24</v>
      </c>
      <c r="AW110" s="12" t="s">
        <v>43</v>
      </c>
      <c r="AX110" s="12" t="s">
        <v>79</v>
      </c>
      <c r="AY110" s="221" t="s">
        <v>138</v>
      </c>
    </row>
    <row r="111" spans="2:65" s="11" customFormat="1">
      <c r="B111" s="186"/>
      <c r="D111" s="206" t="s">
        <v>147</v>
      </c>
      <c r="E111" s="195" t="s">
        <v>5</v>
      </c>
      <c r="F111" s="207" t="s">
        <v>5</v>
      </c>
      <c r="H111" s="208">
        <v>0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5" t="s">
        <v>147</v>
      </c>
      <c r="AU111" s="195" t="s">
        <v>88</v>
      </c>
      <c r="AV111" s="11" t="s">
        <v>88</v>
      </c>
      <c r="AW111" s="11" t="s">
        <v>6</v>
      </c>
      <c r="AX111" s="11" t="s">
        <v>79</v>
      </c>
      <c r="AY111" s="195" t="s">
        <v>138</v>
      </c>
    </row>
    <row r="112" spans="2:65" s="11" customFormat="1">
      <c r="B112" s="186"/>
      <c r="D112" s="206" t="s">
        <v>147</v>
      </c>
      <c r="E112" s="195" t="s">
        <v>5</v>
      </c>
      <c r="F112" s="207" t="s">
        <v>24</v>
      </c>
      <c r="H112" s="208">
        <v>1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147</v>
      </c>
      <c r="AU112" s="195" t="s">
        <v>88</v>
      </c>
      <c r="AV112" s="11" t="s">
        <v>88</v>
      </c>
      <c r="AW112" s="11" t="s">
        <v>43</v>
      </c>
      <c r="AX112" s="11" t="s">
        <v>79</v>
      </c>
      <c r="AY112" s="195" t="s">
        <v>138</v>
      </c>
    </row>
    <row r="113" spans="2:65" s="13" customFormat="1">
      <c r="B113" s="226"/>
      <c r="D113" s="187" t="s">
        <v>147</v>
      </c>
      <c r="E113" s="227" t="s">
        <v>5</v>
      </c>
      <c r="F113" s="228" t="s">
        <v>876</v>
      </c>
      <c r="H113" s="229">
        <v>1</v>
      </c>
      <c r="I113" s="230"/>
      <c r="L113" s="226"/>
      <c r="M113" s="231"/>
      <c r="N113" s="232"/>
      <c r="O113" s="232"/>
      <c r="P113" s="232"/>
      <c r="Q113" s="232"/>
      <c r="R113" s="232"/>
      <c r="S113" s="232"/>
      <c r="T113" s="233"/>
      <c r="AT113" s="234" t="s">
        <v>147</v>
      </c>
      <c r="AU113" s="234" t="s">
        <v>88</v>
      </c>
      <c r="AV113" s="13" t="s">
        <v>145</v>
      </c>
      <c r="AW113" s="13" t="s">
        <v>43</v>
      </c>
      <c r="AX113" s="13" t="s">
        <v>24</v>
      </c>
      <c r="AY113" s="234" t="s">
        <v>138</v>
      </c>
    </row>
    <row r="114" spans="2:65" s="1" customFormat="1" ht="16.5" customHeight="1">
      <c r="B114" s="173"/>
      <c r="C114" s="174" t="s">
        <v>168</v>
      </c>
      <c r="D114" s="174" t="s">
        <v>140</v>
      </c>
      <c r="E114" s="175" t="s">
        <v>897</v>
      </c>
      <c r="F114" s="176" t="s">
        <v>893</v>
      </c>
      <c r="G114" s="177" t="s">
        <v>632</v>
      </c>
      <c r="H114" s="178">
        <v>1</v>
      </c>
      <c r="I114" s="179"/>
      <c r="J114" s="180">
        <f>ROUND(I114*H114,2)</f>
        <v>0</v>
      </c>
      <c r="K114" s="176" t="s">
        <v>5</v>
      </c>
      <c r="L114" s="40"/>
      <c r="M114" s="181" t="s">
        <v>5</v>
      </c>
      <c r="N114" s="182" t="s">
        <v>50</v>
      </c>
      <c r="O114" s="41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23" t="s">
        <v>145</v>
      </c>
      <c r="AT114" s="23" t="s">
        <v>140</v>
      </c>
      <c r="AU114" s="23" t="s">
        <v>88</v>
      </c>
      <c r="AY114" s="23" t="s">
        <v>138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3" t="s">
        <v>24</v>
      </c>
      <c r="BK114" s="185">
        <f>ROUND(I114*H114,2)</f>
        <v>0</v>
      </c>
      <c r="BL114" s="23" t="s">
        <v>145</v>
      </c>
      <c r="BM114" s="23" t="s">
        <v>200</v>
      </c>
    </row>
    <row r="115" spans="2:65" s="12" customFormat="1" ht="27">
      <c r="B115" s="218"/>
      <c r="D115" s="206" t="s">
        <v>147</v>
      </c>
      <c r="E115" s="219" t="s">
        <v>5</v>
      </c>
      <c r="F115" s="220" t="s">
        <v>898</v>
      </c>
      <c r="H115" s="221" t="s">
        <v>5</v>
      </c>
      <c r="I115" s="222"/>
      <c r="L115" s="218"/>
      <c r="M115" s="223"/>
      <c r="N115" s="224"/>
      <c r="O115" s="224"/>
      <c r="P115" s="224"/>
      <c r="Q115" s="224"/>
      <c r="R115" s="224"/>
      <c r="S115" s="224"/>
      <c r="T115" s="225"/>
      <c r="AT115" s="221" t="s">
        <v>147</v>
      </c>
      <c r="AU115" s="221" t="s">
        <v>88</v>
      </c>
      <c r="AV115" s="12" t="s">
        <v>24</v>
      </c>
      <c r="AW115" s="12" t="s">
        <v>43</v>
      </c>
      <c r="AX115" s="12" t="s">
        <v>79</v>
      </c>
      <c r="AY115" s="221" t="s">
        <v>138</v>
      </c>
    </row>
    <row r="116" spans="2:65" s="12" customFormat="1" ht="27">
      <c r="B116" s="218"/>
      <c r="D116" s="206" t="s">
        <v>147</v>
      </c>
      <c r="E116" s="219" t="s">
        <v>5</v>
      </c>
      <c r="F116" s="220" t="s">
        <v>899</v>
      </c>
      <c r="H116" s="221" t="s">
        <v>5</v>
      </c>
      <c r="I116" s="222"/>
      <c r="L116" s="218"/>
      <c r="M116" s="223"/>
      <c r="N116" s="224"/>
      <c r="O116" s="224"/>
      <c r="P116" s="224"/>
      <c r="Q116" s="224"/>
      <c r="R116" s="224"/>
      <c r="S116" s="224"/>
      <c r="T116" s="225"/>
      <c r="AT116" s="221" t="s">
        <v>147</v>
      </c>
      <c r="AU116" s="221" t="s">
        <v>88</v>
      </c>
      <c r="AV116" s="12" t="s">
        <v>24</v>
      </c>
      <c r="AW116" s="12" t="s">
        <v>43</v>
      </c>
      <c r="AX116" s="12" t="s">
        <v>79</v>
      </c>
      <c r="AY116" s="221" t="s">
        <v>138</v>
      </c>
    </row>
    <row r="117" spans="2:65" s="11" customFormat="1">
      <c r="B117" s="186"/>
      <c r="D117" s="206" t="s">
        <v>147</v>
      </c>
      <c r="E117" s="195" t="s">
        <v>5</v>
      </c>
      <c r="F117" s="207" t="s">
        <v>5</v>
      </c>
      <c r="H117" s="208">
        <v>0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147</v>
      </c>
      <c r="AU117" s="195" t="s">
        <v>88</v>
      </c>
      <c r="AV117" s="11" t="s">
        <v>88</v>
      </c>
      <c r="AW117" s="11" t="s">
        <v>6</v>
      </c>
      <c r="AX117" s="11" t="s">
        <v>79</v>
      </c>
      <c r="AY117" s="195" t="s">
        <v>138</v>
      </c>
    </row>
    <row r="118" spans="2:65" s="11" customFormat="1">
      <c r="B118" s="186"/>
      <c r="D118" s="206" t="s">
        <v>147</v>
      </c>
      <c r="E118" s="195" t="s">
        <v>5</v>
      </c>
      <c r="F118" s="207" t="s">
        <v>24</v>
      </c>
      <c r="H118" s="208">
        <v>1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5" t="s">
        <v>147</v>
      </c>
      <c r="AU118" s="195" t="s">
        <v>88</v>
      </c>
      <c r="AV118" s="11" t="s">
        <v>88</v>
      </c>
      <c r="AW118" s="11" t="s">
        <v>43</v>
      </c>
      <c r="AX118" s="11" t="s">
        <v>79</v>
      </c>
      <c r="AY118" s="195" t="s">
        <v>138</v>
      </c>
    </row>
    <row r="119" spans="2:65" s="13" customFormat="1">
      <c r="B119" s="226"/>
      <c r="D119" s="187" t="s">
        <v>147</v>
      </c>
      <c r="E119" s="227" t="s">
        <v>5</v>
      </c>
      <c r="F119" s="228" t="s">
        <v>876</v>
      </c>
      <c r="H119" s="229">
        <v>1</v>
      </c>
      <c r="I119" s="230"/>
      <c r="L119" s="226"/>
      <c r="M119" s="231"/>
      <c r="N119" s="232"/>
      <c r="O119" s="232"/>
      <c r="P119" s="232"/>
      <c r="Q119" s="232"/>
      <c r="R119" s="232"/>
      <c r="S119" s="232"/>
      <c r="T119" s="233"/>
      <c r="AT119" s="234" t="s">
        <v>147</v>
      </c>
      <c r="AU119" s="234" t="s">
        <v>88</v>
      </c>
      <c r="AV119" s="13" t="s">
        <v>145</v>
      </c>
      <c r="AW119" s="13" t="s">
        <v>43</v>
      </c>
      <c r="AX119" s="13" t="s">
        <v>24</v>
      </c>
      <c r="AY119" s="234" t="s">
        <v>138</v>
      </c>
    </row>
    <row r="120" spans="2:65" s="1" customFormat="1" ht="16.5" customHeight="1">
      <c r="B120" s="173"/>
      <c r="C120" s="174" t="s">
        <v>172</v>
      </c>
      <c r="D120" s="174" t="s">
        <v>140</v>
      </c>
      <c r="E120" s="175" t="s">
        <v>900</v>
      </c>
      <c r="F120" s="176" t="s">
        <v>901</v>
      </c>
      <c r="G120" s="177" t="s">
        <v>632</v>
      </c>
      <c r="H120" s="178">
        <v>1</v>
      </c>
      <c r="I120" s="179"/>
      <c r="J120" s="180">
        <f>ROUND(I120*H120,2)</f>
        <v>0</v>
      </c>
      <c r="K120" s="176" t="s">
        <v>5</v>
      </c>
      <c r="L120" s="40"/>
      <c r="M120" s="181" t="s">
        <v>5</v>
      </c>
      <c r="N120" s="182" t="s">
        <v>50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145</v>
      </c>
      <c r="AT120" s="23" t="s">
        <v>140</v>
      </c>
      <c r="AU120" s="23" t="s">
        <v>88</v>
      </c>
      <c r="AY120" s="23" t="s">
        <v>138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24</v>
      </c>
      <c r="BK120" s="185">
        <f>ROUND(I120*H120,2)</f>
        <v>0</v>
      </c>
      <c r="BL120" s="23" t="s">
        <v>145</v>
      </c>
      <c r="BM120" s="23" t="s">
        <v>209</v>
      </c>
    </row>
    <row r="121" spans="2:65" s="12" customFormat="1" ht="27">
      <c r="B121" s="218"/>
      <c r="D121" s="206" t="s">
        <v>147</v>
      </c>
      <c r="E121" s="219" t="s">
        <v>5</v>
      </c>
      <c r="F121" s="220" t="s">
        <v>902</v>
      </c>
      <c r="H121" s="221" t="s">
        <v>5</v>
      </c>
      <c r="I121" s="222"/>
      <c r="L121" s="218"/>
      <c r="M121" s="223"/>
      <c r="N121" s="224"/>
      <c r="O121" s="224"/>
      <c r="P121" s="224"/>
      <c r="Q121" s="224"/>
      <c r="R121" s="224"/>
      <c r="S121" s="224"/>
      <c r="T121" s="225"/>
      <c r="AT121" s="221" t="s">
        <v>147</v>
      </c>
      <c r="AU121" s="221" t="s">
        <v>88</v>
      </c>
      <c r="AV121" s="12" t="s">
        <v>24</v>
      </c>
      <c r="AW121" s="12" t="s">
        <v>43</v>
      </c>
      <c r="AX121" s="12" t="s">
        <v>79</v>
      </c>
      <c r="AY121" s="221" t="s">
        <v>138</v>
      </c>
    </row>
    <row r="122" spans="2:65" s="12" customFormat="1" ht="27">
      <c r="B122" s="218"/>
      <c r="D122" s="206" t="s">
        <v>147</v>
      </c>
      <c r="E122" s="219" t="s">
        <v>5</v>
      </c>
      <c r="F122" s="220" t="s">
        <v>903</v>
      </c>
      <c r="H122" s="221" t="s">
        <v>5</v>
      </c>
      <c r="I122" s="222"/>
      <c r="L122" s="218"/>
      <c r="M122" s="223"/>
      <c r="N122" s="224"/>
      <c r="O122" s="224"/>
      <c r="P122" s="224"/>
      <c r="Q122" s="224"/>
      <c r="R122" s="224"/>
      <c r="S122" s="224"/>
      <c r="T122" s="225"/>
      <c r="AT122" s="221" t="s">
        <v>147</v>
      </c>
      <c r="AU122" s="221" t="s">
        <v>88</v>
      </c>
      <c r="AV122" s="12" t="s">
        <v>24</v>
      </c>
      <c r="AW122" s="12" t="s">
        <v>43</v>
      </c>
      <c r="AX122" s="12" t="s">
        <v>79</v>
      </c>
      <c r="AY122" s="221" t="s">
        <v>138</v>
      </c>
    </row>
    <row r="123" spans="2:65" s="12" customFormat="1">
      <c r="B123" s="218"/>
      <c r="D123" s="206" t="s">
        <v>147</v>
      </c>
      <c r="E123" s="219" t="s">
        <v>5</v>
      </c>
      <c r="F123" s="220" t="s">
        <v>904</v>
      </c>
      <c r="H123" s="221" t="s">
        <v>5</v>
      </c>
      <c r="I123" s="222"/>
      <c r="L123" s="218"/>
      <c r="M123" s="223"/>
      <c r="N123" s="224"/>
      <c r="O123" s="224"/>
      <c r="P123" s="224"/>
      <c r="Q123" s="224"/>
      <c r="R123" s="224"/>
      <c r="S123" s="224"/>
      <c r="T123" s="225"/>
      <c r="AT123" s="221" t="s">
        <v>147</v>
      </c>
      <c r="AU123" s="221" t="s">
        <v>88</v>
      </c>
      <c r="AV123" s="12" t="s">
        <v>24</v>
      </c>
      <c r="AW123" s="12" t="s">
        <v>43</v>
      </c>
      <c r="AX123" s="12" t="s">
        <v>79</v>
      </c>
      <c r="AY123" s="221" t="s">
        <v>138</v>
      </c>
    </row>
    <row r="124" spans="2:65" s="12" customFormat="1">
      <c r="B124" s="218"/>
      <c r="D124" s="206" t="s">
        <v>147</v>
      </c>
      <c r="E124" s="219" t="s">
        <v>5</v>
      </c>
      <c r="F124" s="220" t="s">
        <v>905</v>
      </c>
      <c r="H124" s="221" t="s">
        <v>5</v>
      </c>
      <c r="I124" s="222"/>
      <c r="L124" s="218"/>
      <c r="M124" s="223"/>
      <c r="N124" s="224"/>
      <c r="O124" s="224"/>
      <c r="P124" s="224"/>
      <c r="Q124" s="224"/>
      <c r="R124" s="224"/>
      <c r="S124" s="224"/>
      <c r="T124" s="225"/>
      <c r="AT124" s="221" t="s">
        <v>147</v>
      </c>
      <c r="AU124" s="221" t="s">
        <v>88</v>
      </c>
      <c r="AV124" s="12" t="s">
        <v>24</v>
      </c>
      <c r="AW124" s="12" t="s">
        <v>43</v>
      </c>
      <c r="AX124" s="12" t="s">
        <v>79</v>
      </c>
      <c r="AY124" s="221" t="s">
        <v>138</v>
      </c>
    </row>
    <row r="125" spans="2:65" s="11" customFormat="1">
      <c r="B125" s="186"/>
      <c r="D125" s="206" t="s">
        <v>147</v>
      </c>
      <c r="E125" s="195" t="s">
        <v>5</v>
      </c>
      <c r="F125" s="207" t="s">
        <v>24</v>
      </c>
      <c r="H125" s="208">
        <v>1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147</v>
      </c>
      <c r="AU125" s="195" t="s">
        <v>88</v>
      </c>
      <c r="AV125" s="11" t="s">
        <v>88</v>
      </c>
      <c r="AW125" s="11" t="s">
        <v>43</v>
      </c>
      <c r="AX125" s="11" t="s">
        <v>79</v>
      </c>
      <c r="AY125" s="195" t="s">
        <v>138</v>
      </c>
    </row>
    <row r="126" spans="2:65" s="13" customFormat="1">
      <c r="B126" s="226"/>
      <c r="D126" s="187" t="s">
        <v>147</v>
      </c>
      <c r="E126" s="227" t="s">
        <v>5</v>
      </c>
      <c r="F126" s="228" t="s">
        <v>876</v>
      </c>
      <c r="H126" s="229">
        <v>1</v>
      </c>
      <c r="I126" s="230"/>
      <c r="L126" s="226"/>
      <c r="M126" s="231"/>
      <c r="N126" s="232"/>
      <c r="O126" s="232"/>
      <c r="P126" s="232"/>
      <c r="Q126" s="232"/>
      <c r="R126" s="232"/>
      <c r="S126" s="232"/>
      <c r="T126" s="233"/>
      <c r="AT126" s="234" t="s">
        <v>147</v>
      </c>
      <c r="AU126" s="234" t="s">
        <v>88</v>
      </c>
      <c r="AV126" s="13" t="s">
        <v>145</v>
      </c>
      <c r="AW126" s="13" t="s">
        <v>43</v>
      </c>
      <c r="AX126" s="13" t="s">
        <v>24</v>
      </c>
      <c r="AY126" s="234" t="s">
        <v>138</v>
      </c>
    </row>
    <row r="127" spans="2:65" s="1" customFormat="1" ht="16.5" customHeight="1">
      <c r="B127" s="173"/>
      <c r="C127" s="174" t="s">
        <v>176</v>
      </c>
      <c r="D127" s="174" t="s">
        <v>140</v>
      </c>
      <c r="E127" s="175" t="s">
        <v>906</v>
      </c>
      <c r="F127" s="176" t="s">
        <v>907</v>
      </c>
      <c r="G127" s="177" t="s">
        <v>632</v>
      </c>
      <c r="H127" s="178">
        <v>1</v>
      </c>
      <c r="I127" s="179"/>
      <c r="J127" s="180">
        <f>ROUND(I127*H127,2)</f>
        <v>0</v>
      </c>
      <c r="K127" s="176" t="s">
        <v>5</v>
      </c>
      <c r="L127" s="40"/>
      <c r="M127" s="181" t="s">
        <v>5</v>
      </c>
      <c r="N127" s="182" t="s">
        <v>50</v>
      </c>
      <c r="O127" s="41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3" t="s">
        <v>145</v>
      </c>
      <c r="AT127" s="23" t="s">
        <v>140</v>
      </c>
      <c r="AU127" s="23" t="s">
        <v>88</v>
      </c>
      <c r="AY127" s="23" t="s">
        <v>138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3" t="s">
        <v>24</v>
      </c>
      <c r="BK127" s="185">
        <f>ROUND(I127*H127,2)</f>
        <v>0</v>
      </c>
      <c r="BL127" s="23" t="s">
        <v>145</v>
      </c>
      <c r="BM127" s="23" t="s">
        <v>217</v>
      </c>
    </row>
    <row r="128" spans="2:65" s="12" customFormat="1" ht="27">
      <c r="B128" s="218"/>
      <c r="D128" s="206" t="s">
        <v>147</v>
      </c>
      <c r="E128" s="219" t="s">
        <v>5</v>
      </c>
      <c r="F128" s="220" t="s">
        <v>908</v>
      </c>
      <c r="H128" s="221" t="s">
        <v>5</v>
      </c>
      <c r="I128" s="222"/>
      <c r="L128" s="218"/>
      <c r="M128" s="223"/>
      <c r="N128" s="224"/>
      <c r="O128" s="224"/>
      <c r="P128" s="224"/>
      <c r="Q128" s="224"/>
      <c r="R128" s="224"/>
      <c r="S128" s="224"/>
      <c r="T128" s="225"/>
      <c r="AT128" s="221" t="s">
        <v>147</v>
      </c>
      <c r="AU128" s="221" t="s">
        <v>88</v>
      </c>
      <c r="AV128" s="12" t="s">
        <v>24</v>
      </c>
      <c r="AW128" s="12" t="s">
        <v>43</v>
      </c>
      <c r="AX128" s="12" t="s">
        <v>79</v>
      </c>
      <c r="AY128" s="221" t="s">
        <v>138</v>
      </c>
    </row>
    <row r="129" spans="2:65" s="11" customFormat="1">
      <c r="B129" s="186"/>
      <c r="D129" s="206" t="s">
        <v>147</v>
      </c>
      <c r="E129" s="195" t="s">
        <v>5</v>
      </c>
      <c r="F129" s="207" t="s">
        <v>24</v>
      </c>
      <c r="H129" s="208">
        <v>1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147</v>
      </c>
      <c r="AU129" s="195" t="s">
        <v>88</v>
      </c>
      <c r="AV129" s="11" t="s">
        <v>88</v>
      </c>
      <c r="AW129" s="11" t="s">
        <v>43</v>
      </c>
      <c r="AX129" s="11" t="s">
        <v>79</v>
      </c>
      <c r="AY129" s="195" t="s">
        <v>138</v>
      </c>
    </row>
    <row r="130" spans="2:65" s="13" customFormat="1">
      <c r="B130" s="226"/>
      <c r="D130" s="187" t="s">
        <v>147</v>
      </c>
      <c r="E130" s="227" t="s">
        <v>5</v>
      </c>
      <c r="F130" s="228" t="s">
        <v>876</v>
      </c>
      <c r="H130" s="229">
        <v>1</v>
      </c>
      <c r="I130" s="230"/>
      <c r="L130" s="226"/>
      <c r="M130" s="231"/>
      <c r="N130" s="232"/>
      <c r="O130" s="232"/>
      <c r="P130" s="232"/>
      <c r="Q130" s="232"/>
      <c r="R130" s="232"/>
      <c r="S130" s="232"/>
      <c r="T130" s="233"/>
      <c r="AT130" s="234" t="s">
        <v>147</v>
      </c>
      <c r="AU130" s="234" t="s">
        <v>88</v>
      </c>
      <c r="AV130" s="13" t="s">
        <v>145</v>
      </c>
      <c r="AW130" s="13" t="s">
        <v>43</v>
      </c>
      <c r="AX130" s="13" t="s">
        <v>24</v>
      </c>
      <c r="AY130" s="234" t="s">
        <v>138</v>
      </c>
    </row>
    <row r="131" spans="2:65" s="1" customFormat="1" ht="16.5" customHeight="1">
      <c r="B131" s="173"/>
      <c r="C131" s="174" t="s">
        <v>29</v>
      </c>
      <c r="D131" s="174" t="s">
        <v>140</v>
      </c>
      <c r="E131" s="175" t="s">
        <v>909</v>
      </c>
      <c r="F131" s="176" t="s">
        <v>910</v>
      </c>
      <c r="G131" s="177" t="s">
        <v>632</v>
      </c>
      <c r="H131" s="178">
        <v>1</v>
      </c>
      <c r="I131" s="179"/>
      <c r="J131" s="180">
        <f>ROUND(I131*H131,2)</f>
        <v>0</v>
      </c>
      <c r="K131" s="176" t="s">
        <v>5</v>
      </c>
      <c r="L131" s="40"/>
      <c r="M131" s="181" t="s">
        <v>5</v>
      </c>
      <c r="N131" s="182" t="s">
        <v>50</v>
      </c>
      <c r="O131" s="41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3" t="s">
        <v>145</v>
      </c>
      <c r="AT131" s="23" t="s">
        <v>140</v>
      </c>
      <c r="AU131" s="23" t="s">
        <v>88</v>
      </c>
      <c r="AY131" s="23" t="s">
        <v>138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3" t="s">
        <v>24</v>
      </c>
      <c r="BK131" s="185">
        <f>ROUND(I131*H131,2)</f>
        <v>0</v>
      </c>
      <c r="BL131" s="23" t="s">
        <v>145</v>
      </c>
      <c r="BM131" s="23" t="s">
        <v>226</v>
      </c>
    </row>
    <row r="132" spans="2:65" s="12" customFormat="1">
      <c r="B132" s="218"/>
      <c r="D132" s="206" t="s">
        <v>147</v>
      </c>
      <c r="E132" s="219" t="s">
        <v>5</v>
      </c>
      <c r="F132" s="220" t="s">
        <v>911</v>
      </c>
      <c r="H132" s="221" t="s">
        <v>5</v>
      </c>
      <c r="I132" s="222"/>
      <c r="L132" s="218"/>
      <c r="M132" s="223"/>
      <c r="N132" s="224"/>
      <c r="O132" s="224"/>
      <c r="P132" s="224"/>
      <c r="Q132" s="224"/>
      <c r="R132" s="224"/>
      <c r="S132" s="224"/>
      <c r="T132" s="225"/>
      <c r="AT132" s="221" t="s">
        <v>147</v>
      </c>
      <c r="AU132" s="221" t="s">
        <v>88</v>
      </c>
      <c r="AV132" s="12" t="s">
        <v>24</v>
      </c>
      <c r="AW132" s="12" t="s">
        <v>43</v>
      </c>
      <c r="AX132" s="12" t="s">
        <v>79</v>
      </c>
      <c r="AY132" s="221" t="s">
        <v>138</v>
      </c>
    </row>
    <row r="133" spans="2:65" s="11" customFormat="1">
      <c r="B133" s="186"/>
      <c r="D133" s="206" t="s">
        <v>147</v>
      </c>
      <c r="E133" s="195" t="s">
        <v>5</v>
      </c>
      <c r="F133" s="207" t="s">
        <v>24</v>
      </c>
      <c r="H133" s="208">
        <v>1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147</v>
      </c>
      <c r="AU133" s="195" t="s">
        <v>88</v>
      </c>
      <c r="AV133" s="11" t="s">
        <v>88</v>
      </c>
      <c r="AW133" s="11" t="s">
        <v>43</v>
      </c>
      <c r="AX133" s="11" t="s">
        <v>79</v>
      </c>
      <c r="AY133" s="195" t="s">
        <v>138</v>
      </c>
    </row>
    <row r="134" spans="2:65" s="13" customFormat="1">
      <c r="B134" s="226"/>
      <c r="D134" s="187" t="s">
        <v>147</v>
      </c>
      <c r="E134" s="227" t="s">
        <v>5</v>
      </c>
      <c r="F134" s="228" t="s">
        <v>876</v>
      </c>
      <c r="H134" s="229">
        <v>1</v>
      </c>
      <c r="I134" s="230"/>
      <c r="L134" s="226"/>
      <c r="M134" s="231"/>
      <c r="N134" s="232"/>
      <c r="O134" s="232"/>
      <c r="P134" s="232"/>
      <c r="Q134" s="232"/>
      <c r="R134" s="232"/>
      <c r="S134" s="232"/>
      <c r="T134" s="233"/>
      <c r="AT134" s="234" t="s">
        <v>147</v>
      </c>
      <c r="AU134" s="234" t="s">
        <v>88</v>
      </c>
      <c r="AV134" s="13" t="s">
        <v>145</v>
      </c>
      <c r="AW134" s="13" t="s">
        <v>43</v>
      </c>
      <c r="AX134" s="13" t="s">
        <v>24</v>
      </c>
      <c r="AY134" s="234" t="s">
        <v>138</v>
      </c>
    </row>
    <row r="135" spans="2:65" s="1" customFormat="1" ht="16.5" customHeight="1">
      <c r="B135" s="173"/>
      <c r="C135" s="174" t="s">
        <v>183</v>
      </c>
      <c r="D135" s="174" t="s">
        <v>140</v>
      </c>
      <c r="E135" s="175" t="s">
        <v>912</v>
      </c>
      <c r="F135" s="176" t="s">
        <v>913</v>
      </c>
      <c r="G135" s="177" t="s">
        <v>632</v>
      </c>
      <c r="H135" s="178">
        <v>1</v>
      </c>
      <c r="I135" s="179"/>
      <c r="J135" s="180">
        <f>ROUND(I135*H135,2)</f>
        <v>0</v>
      </c>
      <c r="K135" s="176" t="s">
        <v>5</v>
      </c>
      <c r="L135" s="40"/>
      <c r="M135" s="181" t="s">
        <v>5</v>
      </c>
      <c r="N135" s="182" t="s">
        <v>50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145</v>
      </c>
      <c r="AT135" s="23" t="s">
        <v>140</v>
      </c>
      <c r="AU135" s="23" t="s">
        <v>88</v>
      </c>
      <c r="AY135" s="23" t="s">
        <v>138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24</v>
      </c>
      <c r="BK135" s="185">
        <f>ROUND(I135*H135,2)</f>
        <v>0</v>
      </c>
      <c r="BL135" s="23" t="s">
        <v>145</v>
      </c>
      <c r="BM135" s="23" t="s">
        <v>233</v>
      </c>
    </row>
    <row r="136" spans="2:65" s="12" customFormat="1" ht="27">
      <c r="B136" s="218"/>
      <c r="D136" s="206" t="s">
        <v>147</v>
      </c>
      <c r="E136" s="219" t="s">
        <v>5</v>
      </c>
      <c r="F136" s="220" t="s">
        <v>914</v>
      </c>
      <c r="H136" s="221" t="s">
        <v>5</v>
      </c>
      <c r="I136" s="222"/>
      <c r="L136" s="218"/>
      <c r="M136" s="223"/>
      <c r="N136" s="224"/>
      <c r="O136" s="224"/>
      <c r="P136" s="224"/>
      <c r="Q136" s="224"/>
      <c r="R136" s="224"/>
      <c r="S136" s="224"/>
      <c r="T136" s="225"/>
      <c r="AT136" s="221" t="s">
        <v>147</v>
      </c>
      <c r="AU136" s="221" t="s">
        <v>88</v>
      </c>
      <c r="AV136" s="12" t="s">
        <v>24</v>
      </c>
      <c r="AW136" s="12" t="s">
        <v>43</v>
      </c>
      <c r="AX136" s="12" t="s">
        <v>79</v>
      </c>
      <c r="AY136" s="221" t="s">
        <v>138</v>
      </c>
    </row>
    <row r="137" spans="2:65" s="12" customFormat="1" ht="27">
      <c r="B137" s="218"/>
      <c r="D137" s="206" t="s">
        <v>147</v>
      </c>
      <c r="E137" s="219" t="s">
        <v>5</v>
      </c>
      <c r="F137" s="220" t="s">
        <v>915</v>
      </c>
      <c r="H137" s="221" t="s">
        <v>5</v>
      </c>
      <c r="I137" s="222"/>
      <c r="L137" s="218"/>
      <c r="M137" s="223"/>
      <c r="N137" s="224"/>
      <c r="O137" s="224"/>
      <c r="P137" s="224"/>
      <c r="Q137" s="224"/>
      <c r="R137" s="224"/>
      <c r="S137" s="224"/>
      <c r="T137" s="225"/>
      <c r="AT137" s="221" t="s">
        <v>147</v>
      </c>
      <c r="AU137" s="221" t="s">
        <v>88</v>
      </c>
      <c r="AV137" s="12" t="s">
        <v>24</v>
      </c>
      <c r="AW137" s="12" t="s">
        <v>43</v>
      </c>
      <c r="AX137" s="12" t="s">
        <v>79</v>
      </c>
      <c r="AY137" s="221" t="s">
        <v>138</v>
      </c>
    </row>
    <row r="138" spans="2:65" s="11" customFormat="1">
      <c r="B138" s="186"/>
      <c r="D138" s="206" t="s">
        <v>147</v>
      </c>
      <c r="E138" s="195" t="s">
        <v>5</v>
      </c>
      <c r="F138" s="207" t="s">
        <v>24</v>
      </c>
      <c r="H138" s="208">
        <v>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147</v>
      </c>
      <c r="AU138" s="195" t="s">
        <v>88</v>
      </c>
      <c r="AV138" s="11" t="s">
        <v>88</v>
      </c>
      <c r="AW138" s="11" t="s">
        <v>43</v>
      </c>
      <c r="AX138" s="11" t="s">
        <v>79</v>
      </c>
      <c r="AY138" s="195" t="s">
        <v>138</v>
      </c>
    </row>
    <row r="139" spans="2:65" s="13" customFormat="1">
      <c r="B139" s="226"/>
      <c r="D139" s="187" t="s">
        <v>147</v>
      </c>
      <c r="E139" s="227" t="s">
        <v>5</v>
      </c>
      <c r="F139" s="228" t="s">
        <v>876</v>
      </c>
      <c r="H139" s="229">
        <v>1</v>
      </c>
      <c r="I139" s="230"/>
      <c r="L139" s="226"/>
      <c r="M139" s="231"/>
      <c r="N139" s="232"/>
      <c r="O139" s="232"/>
      <c r="P139" s="232"/>
      <c r="Q139" s="232"/>
      <c r="R139" s="232"/>
      <c r="S139" s="232"/>
      <c r="T139" s="233"/>
      <c r="AT139" s="234" t="s">
        <v>147</v>
      </c>
      <c r="AU139" s="234" t="s">
        <v>88</v>
      </c>
      <c r="AV139" s="13" t="s">
        <v>145</v>
      </c>
      <c r="AW139" s="13" t="s">
        <v>43</v>
      </c>
      <c r="AX139" s="13" t="s">
        <v>24</v>
      </c>
      <c r="AY139" s="234" t="s">
        <v>138</v>
      </c>
    </row>
    <row r="140" spans="2:65" s="1" customFormat="1" ht="16.5" customHeight="1">
      <c r="B140" s="173"/>
      <c r="C140" s="174" t="s">
        <v>188</v>
      </c>
      <c r="D140" s="174" t="s">
        <v>140</v>
      </c>
      <c r="E140" s="175" t="s">
        <v>916</v>
      </c>
      <c r="F140" s="176" t="s">
        <v>917</v>
      </c>
      <c r="G140" s="177" t="s">
        <v>632</v>
      </c>
      <c r="H140" s="178">
        <v>1</v>
      </c>
      <c r="I140" s="179"/>
      <c r="J140" s="180">
        <f>ROUND(I140*H140,2)</f>
        <v>0</v>
      </c>
      <c r="K140" s="176" t="s">
        <v>5</v>
      </c>
      <c r="L140" s="40"/>
      <c r="M140" s="181" t="s">
        <v>5</v>
      </c>
      <c r="N140" s="182" t="s">
        <v>50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145</v>
      </c>
      <c r="AT140" s="23" t="s">
        <v>140</v>
      </c>
      <c r="AU140" s="23" t="s">
        <v>88</v>
      </c>
      <c r="AY140" s="23" t="s">
        <v>138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24</v>
      </c>
      <c r="BK140" s="185">
        <f>ROUND(I140*H140,2)</f>
        <v>0</v>
      </c>
      <c r="BL140" s="23" t="s">
        <v>145</v>
      </c>
      <c r="BM140" s="23" t="s">
        <v>241</v>
      </c>
    </row>
    <row r="141" spans="2:65" s="12" customFormat="1" ht="27">
      <c r="B141" s="218"/>
      <c r="D141" s="206" t="s">
        <v>147</v>
      </c>
      <c r="E141" s="219" t="s">
        <v>5</v>
      </c>
      <c r="F141" s="220" t="s">
        <v>918</v>
      </c>
      <c r="H141" s="221" t="s">
        <v>5</v>
      </c>
      <c r="I141" s="222"/>
      <c r="L141" s="218"/>
      <c r="M141" s="223"/>
      <c r="N141" s="224"/>
      <c r="O141" s="224"/>
      <c r="P141" s="224"/>
      <c r="Q141" s="224"/>
      <c r="R141" s="224"/>
      <c r="S141" s="224"/>
      <c r="T141" s="225"/>
      <c r="AT141" s="221" t="s">
        <v>147</v>
      </c>
      <c r="AU141" s="221" t="s">
        <v>88</v>
      </c>
      <c r="AV141" s="12" t="s">
        <v>24</v>
      </c>
      <c r="AW141" s="12" t="s">
        <v>43</v>
      </c>
      <c r="AX141" s="12" t="s">
        <v>79</v>
      </c>
      <c r="AY141" s="221" t="s">
        <v>138</v>
      </c>
    </row>
    <row r="142" spans="2:65" s="11" customFormat="1">
      <c r="B142" s="186"/>
      <c r="D142" s="206" t="s">
        <v>147</v>
      </c>
      <c r="E142" s="195" t="s">
        <v>5</v>
      </c>
      <c r="F142" s="207" t="s">
        <v>24</v>
      </c>
      <c r="H142" s="208">
        <v>1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147</v>
      </c>
      <c r="AU142" s="195" t="s">
        <v>88</v>
      </c>
      <c r="AV142" s="11" t="s">
        <v>88</v>
      </c>
      <c r="AW142" s="11" t="s">
        <v>43</v>
      </c>
      <c r="AX142" s="11" t="s">
        <v>79</v>
      </c>
      <c r="AY142" s="195" t="s">
        <v>138</v>
      </c>
    </row>
    <row r="143" spans="2:65" s="13" customFormat="1">
      <c r="B143" s="226"/>
      <c r="D143" s="187" t="s">
        <v>147</v>
      </c>
      <c r="E143" s="227" t="s">
        <v>5</v>
      </c>
      <c r="F143" s="228" t="s">
        <v>876</v>
      </c>
      <c r="H143" s="229">
        <v>1</v>
      </c>
      <c r="I143" s="230"/>
      <c r="L143" s="226"/>
      <c r="M143" s="231"/>
      <c r="N143" s="232"/>
      <c r="O143" s="232"/>
      <c r="P143" s="232"/>
      <c r="Q143" s="232"/>
      <c r="R143" s="232"/>
      <c r="S143" s="232"/>
      <c r="T143" s="233"/>
      <c r="AT143" s="234" t="s">
        <v>147</v>
      </c>
      <c r="AU143" s="234" t="s">
        <v>88</v>
      </c>
      <c r="AV143" s="13" t="s">
        <v>145</v>
      </c>
      <c r="AW143" s="13" t="s">
        <v>43</v>
      </c>
      <c r="AX143" s="13" t="s">
        <v>24</v>
      </c>
      <c r="AY143" s="234" t="s">
        <v>138</v>
      </c>
    </row>
    <row r="144" spans="2:65" s="1" customFormat="1" ht="16.5" customHeight="1">
      <c r="B144" s="173"/>
      <c r="C144" s="174" t="s">
        <v>192</v>
      </c>
      <c r="D144" s="174" t="s">
        <v>140</v>
      </c>
      <c r="E144" s="175" t="s">
        <v>919</v>
      </c>
      <c r="F144" s="176" t="s">
        <v>920</v>
      </c>
      <c r="G144" s="177" t="s">
        <v>632</v>
      </c>
      <c r="H144" s="178">
        <v>1</v>
      </c>
      <c r="I144" s="179"/>
      <c r="J144" s="180">
        <f>ROUND(I144*H144,2)</f>
        <v>0</v>
      </c>
      <c r="K144" s="176" t="s">
        <v>5</v>
      </c>
      <c r="L144" s="40"/>
      <c r="M144" s="181" t="s">
        <v>5</v>
      </c>
      <c r="N144" s="182" t="s">
        <v>50</v>
      </c>
      <c r="O144" s="41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AR144" s="23" t="s">
        <v>145</v>
      </c>
      <c r="AT144" s="23" t="s">
        <v>140</v>
      </c>
      <c r="AU144" s="23" t="s">
        <v>88</v>
      </c>
      <c r="AY144" s="23" t="s">
        <v>138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23" t="s">
        <v>24</v>
      </c>
      <c r="BK144" s="185">
        <f>ROUND(I144*H144,2)</f>
        <v>0</v>
      </c>
      <c r="BL144" s="23" t="s">
        <v>145</v>
      </c>
      <c r="BM144" s="23" t="s">
        <v>249</v>
      </c>
    </row>
    <row r="145" spans="2:65" s="12" customFormat="1" ht="27">
      <c r="B145" s="218"/>
      <c r="D145" s="206" t="s">
        <v>147</v>
      </c>
      <c r="E145" s="219" t="s">
        <v>5</v>
      </c>
      <c r="F145" s="220" t="s">
        <v>921</v>
      </c>
      <c r="H145" s="221" t="s">
        <v>5</v>
      </c>
      <c r="I145" s="222"/>
      <c r="L145" s="218"/>
      <c r="M145" s="223"/>
      <c r="N145" s="224"/>
      <c r="O145" s="224"/>
      <c r="P145" s="224"/>
      <c r="Q145" s="224"/>
      <c r="R145" s="224"/>
      <c r="S145" s="224"/>
      <c r="T145" s="225"/>
      <c r="AT145" s="221" t="s">
        <v>147</v>
      </c>
      <c r="AU145" s="221" t="s">
        <v>88</v>
      </c>
      <c r="AV145" s="12" t="s">
        <v>24</v>
      </c>
      <c r="AW145" s="12" t="s">
        <v>43</v>
      </c>
      <c r="AX145" s="12" t="s">
        <v>79</v>
      </c>
      <c r="AY145" s="221" t="s">
        <v>138</v>
      </c>
    </row>
    <row r="146" spans="2:65" s="12" customFormat="1">
      <c r="B146" s="218"/>
      <c r="D146" s="206" t="s">
        <v>147</v>
      </c>
      <c r="E146" s="219" t="s">
        <v>5</v>
      </c>
      <c r="F146" s="220" t="s">
        <v>922</v>
      </c>
      <c r="H146" s="221" t="s">
        <v>5</v>
      </c>
      <c r="I146" s="222"/>
      <c r="L146" s="218"/>
      <c r="M146" s="223"/>
      <c r="N146" s="224"/>
      <c r="O146" s="224"/>
      <c r="P146" s="224"/>
      <c r="Q146" s="224"/>
      <c r="R146" s="224"/>
      <c r="S146" s="224"/>
      <c r="T146" s="225"/>
      <c r="AT146" s="221" t="s">
        <v>147</v>
      </c>
      <c r="AU146" s="221" t="s">
        <v>88</v>
      </c>
      <c r="AV146" s="12" t="s">
        <v>24</v>
      </c>
      <c r="AW146" s="12" t="s">
        <v>43</v>
      </c>
      <c r="AX146" s="12" t="s">
        <v>79</v>
      </c>
      <c r="AY146" s="221" t="s">
        <v>138</v>
      </c>
    </row>
    <row r="147" spans="2:65" s="12" customFormat="1">
      <c r="B147" s="218"/>
      <c r="D147" s="206" t="s">
        <v>147</v>
      </c>
      <c r="E147" s="219" t="s">
        <v>5</v>
      </c>
      <c r="F147" s="220" t="s">
        <v>923</v>
      </c>
      <c r="H147" s="221" t="s">
        <v>5</v>
      </c>
      <c r="I147" s="222"/>
      <c r="L147" s="218"/>
      <c r="M147" s="223"/>
      <c r="N147" s="224"/>
      <c r="O147" s="224"/>
      <c r="P147" s="224"/>
      <c r="Q147" s="224"/>
      <c r="R147" s="224"/>
      <c r="S147" s="224"/>
      <c r="T147" s="225"/>
      <c r="AT147" s="221" t="s">
        <v>147</v>
      </c>
      <c r="AU147" s="221" t="s">
        <v>88</v>
      </c>
      <c r="AV147" s="12" t="s">
        <v>24</v>
      </c>
      <c r="AW147" s="12" t="s">
        <v>43</v>
      </c>
      <c r="AX147" s="12" t="s">
        <v>79</v>
      </c>
      <c r="AY147" s="221" t="s">
        <v>138</v>
      </c>
    </row>
    <row r="148" spans="2:65" s="11" customFormat="1">
      <c r="B148" s="186"/>
      <c r="D148" s="206" t="s">
        <v>147</v>
      </c>
      <c r="E148" s="195" t="s">
        <v>5</v>
      </c>
      <c r="F148" s="207" t="s">
        <v>24</v>
      </c>
      <c r="H148" s="208">
        <v>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147</v>
      </c>
      <c r="AU148" s="195" t="s">
        <v>88</v>
      </c>
      <c r="AV148" s="11" t="s">
        <v>88</v>
      </c>
      <c r="AW148" s="11" t="s">
        <v>43</v>
      </c>
      <c r="AX148" s="11" t="s">
        <v>79</v>
      </c>
      <c r="AY148" s="195" t="s">
        <v>138</v>
      </c>
    </row>
    <row r="149" spans="2:65" s="13" customFormat="1">
      <c r="B149" s="226"/>
      <c r="D149" s="206" t="s">
        <v>147</v>
      </c>
      <c r="E149" s="235" t="s">
        <v>5</v>
      </c>
      <c r="F149" s="236" t="s">
        <v>876</v>
      </c>
      <c r="H149" s="237">
        <v>1</v>
      </c>
      <c r="I149" s="230"/>
      <c r="L149" s="226"/>
      <c r="M149" s="231"/>
      <c r="N149" s="232"/>
      <c r="O149" s="232"/>
      <c r="P149" s="232"/>
      <c r="Q149" s="232"/>
      <c r="R149" s="232"/>
      <c r="S149" s="232"/>
      <c r="T149" s="233"/>
      <c r="AT149" s="234" t="s">
        <v>147</v>
      </c>
      <c r="AU149" s="234" t="s">
        <v>88</v>
      </c>
      <c r="AV149" s="13" t="s">
        <v>145</v>
      </c>
      <c r="AW149" s="13" t="s">
        <v>43</v>
      </c>
      <c r="AX149" s="13" t="s">
        <v>24</v>
      </c>
      <c r="AY149" s="234" t="s">
        <v>138</v>
      </c>
    </row>
    <row r="150" spans="2:65" s="10" customFormat="1" ht="29.85" customHeight="1">
      <c r="B150" s="159"/>
      <c r="D150" s="170" t="s">
        <v>78</v>
      </c>
      <c r="E150" s="171" t="s">
        <v>924</v>
      </c>
      <c r="F150" s="171" t="s">
        <v>925</v>
      </c>
      <c r="I150" s="162"/>
      <c r="J150" s="172">
        <f>BK150</f>
        <v>0</v>
      </c>
      <c r="L150" s="159"/>
      <c r="M150" s="164"/>
      <c r="N150" s="165"/>
      <c r="O150" s="165"/>
      <c r="P150" s="166">
        <f>SUM(P151:P171)</f>
        <v>0</v>
      </c>
      <c r="Q150" s="165"/>
      <c r="R150" s="166">
        <f>SUM(R151:R171)</f>
        <v>0</v>
      </c>
      <c r="S150" s="165"/>
      <c r="T150" s="167">
        <f>SUM(T151:T171)</f>
        <v>0</v>
      </c>
      <c r="AR150" s="160" t="s">
        <v>24</v>
      </c>
      <c r="AT150" s="168" t="s">
        <v>78</v>
      </c>
      <c r="AU150" s="168" t="s">
        <v>24</v>
      </c>
      <c r="AY150" s="160" t="s">
        <v>138</v>
      </c>
      <c r="BK150" s="169">
        <f>SUM(BK151:BK171)</f>
        <v>0</v>
      </c>
    </row>
    <row r="151" spans="2:65" s="1" customFormat="1" ht="16.5" customHeight="1">
      <c r="B151" s="173"/>
      <c r="C151" s="174" t="s">
        <v>200</v>
      </c>
      <c r="D151" s="174" t="s">
        <v>140</v>
      </c>
      <c r="E151" s="175" t="s">
        <v>926</v>
      </c>
      <c r="F151" s="176" t="s">
        <v>927</v>
      </c>
      <c r="G151" s="177" t="s">
        <v>632</v>
      </c>
      <c r="H151" s="178">
        <v>1</v>
      </c>
      <c r="I151" s="179"/>
      <c r="J151" s="180">
        <f>ROUND(I151*H151,2)</f>
        <v>0</v>
      </c>
      <c r="K151" s="176" t="s">
        <v>5</v>
      </c>
      <c r="L151" s="40"/>
      <c r="M151" s="181" t="s">
        <v>5</v>
      </c>
      <c r="N151" s="182" t="s">
        <v>50</v>
      </c>
      <c r="O151" s="41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AR151" s="23" t="s">
        <v>145</v>
      </c>
      <c r="AT151" s="23" t="s">
        <v>140</v>
      </c>
      <c r="AU151" s="23" t="s">
        <v>88</v>
      </c>
      <c r="AY151" s="23" t="s">
        <v>138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23" t="s">
        <v>24</v>
      </c>
      <c r="BK151" s="185">
        <f>ROUND(I151*H151,2)</f>
        <v>0</v>
      </c>
      <c r="BL151" s="23" t="s">
        <v>145</v>
      </c>
      <c r="BM151" s="23" t="s">
        <v>257</v>
      </c>
    </row>
    <row r="152" spans="2:65" s="12" customFormat="1">
      <c r="B152" s="218"/>
      <c r="D152" s="206" t="s">
        <v>147</v>
      </c>
      <c r="E152" s="219" t="s">
        <v>5</v>
      </c>
      <c r="F152" s="220" t="s">
        <v>928</v>
      </c>
      <c r="H152" s="221" t="s">
        <v>5</v>
      </c>
      <c r="I152" s="222"/>
      <c r="L152" s="218"/>
      <c r="M152" s="223"/>
      <c r="N152" s="224"/>
      <c r="O152" s="224"/>
      <c r="P152" s="224"/>
      <c r="Q152" s="224"/>
      <c r="R152" s="224"/>
      <c r="S152" s="224"/>
      <c r="T152" s="225"/>
      <c r="AT152" s="221" t="s">
        <v>147</v>
      </c>
      <c r="AU152" s="221" t="s">
        <v>88</v>
      </c>
      <c r="AV152" s="12" t="s">
        <v>24</v>
      </c>
      <c r="AW152" s="12" t="s">
        <v>43</v>
      </c>
      <c r="AX152" s="12" t="s">
        <v>79</v>
      </c>
      <c r="AY152" s="221" t="s">
        <v>138</v>
      </c>
    </row>
    <row r="153" spans="2:65" s="12" customFormat="1">
      <c r="B153" s="218"/>
      <c r="D153" s="206" t="s">
        <v>147</v>
      </c>
      <c r="E153" s="219" t="s">
        <v>5</v>
      </c>
      <c r="F153" s="220" t="s">
        <v>929</v>
      </c>
      <c r="H153" s="221" t="s">
        <v>5</v>
      </c>
      <c r="I153" s="222"/>
      <c r="L153" s="218"/>
      <c r="M153" s="223"/>
      <c r="N153" s="224"/>
      <c r="O153" s="224"/>
      <c r="P153" s="224"/>
      <c r="Q153" s="224"/>
      <c r="R153" s="224"/>
      <c r="S153" s="224"/>
      <c r="T153" s="225"/>
      <c r="AT153" s="221" t="s">
        <v>147</v>
      </c>
      <c r="AU153" s="221" t="s">
        <v>88</v>
      </c>
      <c r="AV153" s="12" t="s">
        <v>24</v>
      </c>
      <c r="AW153" s="12" t="s">
        <v>43</v>
      </c>
      <c r="AX153" s="12" t="s">
        <v>79</v>
      </c>
      <c r="AY153" s="221" t="s">
        <v>138</v>
      </c>
    </row>
    <row r="154" spans="2:65" s="12" customFormat="1">
      <c r="B154" s="218"/>
      <c r="D154" s="206" t="s">
        <v>147</v>
      </c>
      <c r="E154" s="219" t="s">
        <v>5</v>
      </c>
      <c r="F154" s="220" t="s">
        <v>930</v>
      </c>
      <c r="H154" s="221" t="s">
        <v>5</v>
      </c>
      <c r="I154" s="222"/>
      <c r="L154" s="218"/>
      <c r="M154" s="223"/>
      <c r="N154" s="224"/>
      <c r="O154" s="224"/>
      <c r="P154" s="224"/>
      <c r="Q154" s="224"/>
      <c r="R154" s="224"/>
      <c r="S154" s="224"/>
      <c r="T154" s="225"/>
      <c r="AT154" s="221" t="s">
        <v>147</v>
      </c>
      <c r="AU154" s="221" t="s">
        <v>88</v>
      </c>
      <c r="AV154" s="12" t="s">
        <v>24</v>
      </c>
      <c r="AW154" s="12" t="s">
        <v>43</v>
      </c>
      <c r="AX154" s="12" t="s">
        <v>79</v>
      </c>
      <c r="AY154" s="221" t="s">
        <v>138</v>
      </c>
    </row>
    <row r="155" spans="2:65" s="12" customFormat="1">
      <c r="B155" s="218"/>
      <c r="D155" s="206" t="s">
        <v>147</v>
      </c>
      <c r="E155" s="219" t="s">
        <v>5</v>
      </c>
      <c r="F155" s="220" t="s">
        <v>931</v>
      </c>
      <c r="H155" s="221" t="s">
        <v>5</v>
      </c>
      <c r="I155" s="222"/>
      <c r="L155" s="218"/>
      <c r="M155" s="223"/>
      <c r="N155" s="224"/>
      <c r="O155" s="224"/>
      <c r="P155" s="224"/>
      <c r="Q155" s="224"/>
      <c r="R155" s="224"/>
      <c r="S155" s="224"/>
      <c r="T155" s="225"/>
      <c r="AT155" s="221" t="s">
        <v>147</v>
      </c>
      <c r="AU155" s="221" t="s">
        <v>88</v>
      </c>
      <c r="AV155" s="12" t="s">
        <v>24</v>
      </c>
      <c r="AW155" s="12" t="s">
        <v>43</v>
      </c>
      <c r="AX155" s="12" t="s">
        <v>79</v>
      </c>
      <c r="AY155" s="221" t="s">
        <v>138</v>
      </c>
    </row>
    <row r="156" spans="2:65" s="12" customFormat="1" ht="27">
      <c r="B156" s="218"/>
      <c r="D156" s="206" t="s">
        <v>147</v>
      </c>
      <c r="E156" s="219" t="s">
        <v>5</v>
      </c>
      <c r="F156" s="220" t="s">
        <v>932</v>
      </c>
      <c r="H156" s="221" t="s">
        <v>5</v>
      </c>
      <c r="I156" s="222"/>
      <c r="L156" s="218"/>
      <c r="M156" s="223"/>
      <c r="N156" s="224"/>
      <c r="O156" s="224"/>
      <c r="P156" s="224"/>
      <c r="Q156" s="224"/>
      <c r="R156" s="224"/>
      <c r="S156" s="224"/>
      <c r="T156" s="225"/>
      <c r="AT156" s="221" t="s">
        <v>147</v>
      </c>
      <c r="AU156" s="221" t="s">
        <v>88</v>
      </c>
      <c r="AV156" s="12" t="s">
        <v>24</v>
      </c>
      <c r="AW156" s="12" t="s">
        <v>43</v>
      </c>
      <c r="AX156" s="12" t="s">
        <v>79</v>
      </c>
      <c r="AY156" s="221" t="s">
        <v>138</v>
      </c>
    </row>
    <row r="157" spans="2:65" s="12" customFormat="1" ht="27">
      <c r="B157" s="218"/>
      <c r="D157" s="206" t="s">
        <v>147</v>
      </c>
      <c r="E157" s="219" t="s">
        <v>5</v>
      </c>
      <c r="F157" s="220" t="s">
        <v>933</v>
      </c>
      <c r="H157" s="221" t="s">
        <v>5</v>
      </c>
      <c r="I157" s="222"/>
      <c r="L157" s="218"/>
      <c r="M157" s="223"/>
      <c r="N157" s="224"/>
      <c r="O157" s="224"/>
      <c r="P157" s="224"/>
      <c r="Q157" s="224"/>
      <c r="R157" s="224"/>
      <c r="S157" s="224"/>
      <c r="T157" s="225"/>
      <c r="AT157" s="221" t="s">
        <v>147</v>
      </c>
      <c r="AU157" s="221" t="s">
        <v>88</v>
      </c>
      <c r="AV157" s="12" t="s">
        <v>24</v>
      </c>
      <c r="AW157" s="12" t="s">
        <v>43</v>
      </c>
      <c r="AX157" s="12" t="s">
        <v>79</v>
      </c>
      <c r="AY157" s="221" t="s">
        <v>138</v>
      </c>
    </row>
    <row r="158" spans="2:65" s="11" customFormat="1">
      <c r="B158" s="186"/>
      <c r="D158" s="206" t="s">
        <v>147</v>
      </c>
      <c r="E158" s="195" t="s">
        <v>5</v>
      </c>
      <c r="F158" s="207" t="s">
        <v>24</v>
      </c>
      <c r="H158" s="208">
        <v>1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5" t="s">
        <v>147</v>
      </c>
      <c r="AU158" s="195" t="s">
        <v>88</v>
      </c>
      <c r="AV158" s="11" t="s">
        <v>88</v>
      </c>
      <c r="AW158" s="11" t="s">
        <v>43</v>
      </c>
      <c r="AX158" s="11" t="s">
        <v>79</v>
      </c>
      <c r="AY158" s="195" t="s">
        <v>138</v>
      </c>
    </row>
    <row r="159" spans="2:65" s="13" customFormat="1">
      <c r="B159" s="226"/>
      <c r="D159" s="187" t="s">
        <v>147</v>
      </c>
      <c r="E159" s="227" t="s">
        <v>5</v>
      </c>
      <c r="F159" s="228" t="s">
        <v>876</v>
      </c>
      <c r="H159" s="229">
        <v>1</v>
      </c>
      <c r="I159" s="230"/>
      <c r="L159" s="226"/>
      <c r="M159" s="231"/>
      <c r="N159" s="232"/>
      <c r="O159" s="232"/>
      <c r="P159" s="232"/>
      <c r="Q159" s="232"/>
      <c r="R159" s="232"/>
      <c r="S159" s="232"/>
      <c r="T159" s="233"/>
      <c r="AT159" s="234" t="s">
        <v>147</v>
      </c>
      <c r="AU159" s="234" t="s">
        <v>88</v>
      </c>
      <c r="AV159" s="13" t="s">
        <v>145</v>
      </c>
      <c r="AW159" s="13" t="s">
        <v>43</v>
      </c>
      <c r="AX159" s="13" t="s">
        <v>24</v>
      </c>
      <c r="AY159" s="234" t="s">
        <v>138</v>
      </c>
    </row>
    <row r="160" spans="2:65" s="1" customFormat="1" ht="25.5" customHeight="1">
      <c r="B160" s="173"/>
      <c r="C160" s="174" t="s">
        <v>11</v>
      </c>
      <c r="D160" s="174" t="s">
        <v>140</v>
      </c>
      <c r="E160" s="175" t="s">
        <v>934</v>
      </c>
      <c r="F160" s="176" t="s">
        <v>935</v>
      </c>
      <c r="G160" s="177" t="s">
        <v>632</v>
      </c>
      <c r="H160" s="178">
        <v>1</v>
      </c>
      <c r="I160" s="179"/>
      <c r="J160" s="180">
        <f>ROUND(I160*H160,2)</f>
        <v>0</v>
      </c>
      <c r="K160" s="176" t="s">
        <v>5</v>
      </c>
      <c r="L160" s="40"/>
      <c r="M160" s="181" t="s">
        <v>5</v>
      </c>
      <c r="N160" s="182" t="s">
        <v>50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145</v>
      </c>
      <c r="AT160" s="23" t="s">
        <v>140</v>
      </c>
      <c r="AU160" s="23" t="s">
        <v>88</v>
      </c>
      <c r="AY160" s="23" t="s">
        <v>138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24</v>
      </c>
      <c r="BK160" s="185">
        <f>ROUND(I160*H160,2)</f>
        <v>0</v>
      </c>
      <c r="BL160" s="23" t="s">
        <v>145</v>
      </c>
      <c r="BM160" s="23" t="s">
        <v>265</v>
      </c>
    </row>
    <row r="161" spans="2:65" s="12" customFormat="1">
      <c r="B161" s="218"/>
      <c r="D161" s="206" t="s">
        <v>147</v>
      </c>
      <c r="E161" s="219" t="s">
        <v>5</v>
      </c>
      <c r="F161" s="220" t="s">
        <v>936</v>
      </c>
      <c r="H161" s="221" t="s">
        <v>5</v>
      </c>
      <c r="I161" s="222"/>
      <c r="L161" s="218"/>
      <c r="M161" s="223"/>
      <c r="N161" s="224"/>
      <c r="O161" s="224"/>
      <c r="P161" s="224"/>
      <c r="Q161" s="224"/>
      <c r="R161" s="224"/>
      <c r="S161" s="224"/>
      <c r="T161" s="225"/>
      <c r="AT161" s="221" t="s">
        <v>147</v>
      </c>
      <c r="AU161" s="221" t="s">
        <v>88</v>
      </c>
      <c r="AV161" s="12" t="s">
        <v>24</v>
      </c>
      <c r="AW161" s="12" t="s">
        <v>43</v>
      </c>
      <c r="AX161" s="12" t="s">
        <v>79</v>
      </c>
      <c r="AY161" s="221" t="s">
        <v>138</v>
      </c>
    </row>
    <row r="162" spans="2:65" s="12" customFormat="1">
      <c r="B162" s="218"/>
      <c r="D162" s="206" t="s">
        <v>147</v>
      </c>
      <c r="E162" s="219" t="s">
        <v>5</v>
      </c>
      <c r="F162" s="220" t="s">
        <v>937</v>
      </c>
      <c r="H162" s="221" t="s">
        <v>5</v>
      </c>
      <c r="I162" s="222"/>
      <c r="L162" s="218"/>
      <c r="M162" s="223"/>
      <c r="N162" s="224"/>
      <c r="O162" s="224"/>
      <c r="P162" s="224"/>
      <c r="Q162" s="224"/>
      <c r="R162" s="224"/>
      <c r="S162" s="224"/>
      <c r="T162" s="225"/>
      <c r="AT162" s="221" t="s">
        <v>147</v>
      </c>
      <c r="AU162" s="221" t="s">
        <v>88</v>
      </c>
      <c r="AV162" s="12" t="s">
        <v>24</v>
      </c>
      <c r="AW162" s="12" t="s">
        <v>43</v>
      </c>
      <c r="AX162" s="12" t="s">
        <v>79</v>
      </c>
      <c r="AY162" s="221" t="s">
        <v>138</v>
      </c>
    </row>
    <row r="163" spans="2:65" s="11" customFormat="1">
      <c r="B163" s="186"/>
      <c r="D163" s="206" t="s">
        <v>147</v>
      </c>
      <c r="E163" s="195" t="s">
        <v>5</v>
      </c>
      <c r="F163" s="207" t="s">
        <v>24</v>
      </c>
      <c r="H163" s="208">
        <v>1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5" t="s">
        <v>147</v>
      </c>
      <c r="AU163" s="195" t="s">
        <v>88</v>
      </c>
      <c r="AV163" s="11" t="s">
        <v>88</v>
      </c>
      <c r="AW163" s="11" t="s">
        <v>43</v>
      </c>
      <c r="AX163" s="11" t="s">
        <v>79</v>
      </c>
      <c r="AY163" s="195" t="s">
        <v>138</v>
      </c>
    </row>
    <row r="164" spans="2:65" s="13" customFormat="1">
      <c r="B164" s="226"/>
      <c r="D164" s="187" t="s">
        <v>147</v>
      </c>
      <c r="E164" s="227" t="s">
        <v>5</v>
      </c>
      <c r="F164" s="228" t="s">
        <v>876</v>
      </c>
      <c r="H164" s="229">
        <v>1</v>
      </c>
      <c r="I164" s="230"/>
      <c r="L164" s="226"/>
      <c r="M164" s="231"/>
      <c r="N164" s="232"/>
      <c r="O164" s="232"/>
      <c r="P164" s="232"/>
      <c r="Q164" s="232"/>
      <c r="R164" s="232"/>
      <c r="S164" s="232"/>
      <c r="T164" s="233"/>
      <c r="AT164" s="234" t="s">
        <v>147</v>
      </c>
      <c r="AU164" s="234" t="s">
        <v>88</v>
      </c>
      <c r="AV164" s="13" t="s">
        <v>145</v>
      </c>
      <c r="AW164" s="13" t="s">
        <v>43</v>
      </c>
      <c r="AX164" s="13" t="s">
        <v>24</v>
      </c>
      <c r="AY164" s="234" t="s">
        <v>138</v>
      </c>
    </row>
    <row r="165" spans="2:65" s="1" customFormat="1" ht="16.5" customHeight="1">
      <c r="B165" s="173"/>
      <c r="C165" s="174" t="s">
        <v>209</v>
      </c>
      <c r="D165" s="174" t="s">
        <v>140</v>
      </c>
      <c r="E165" s="175" t="s">
        <v>938</v>
      </c>
      <c r="F165" s="176" t="s">
        <v>939</v>
      </c>
      <c r="G165" s="177" t="s">
        <v>632</v>
      </c>
      <c r="H165" s="178">
        <v>1</v>
      </c>
      <c r="I165" s="179"/>
      <c r="J165" s="180">
        <f>ROUND(I165*H165,2)</f>
        <v>0</v>
      </c>
      <c r="K165" s="176" t="s">
        <v>5</v>
      </c>
      <c r="L165" s="40"/>
      <c r="M165" s="181" t="s">
        <v>5</v>
      </c>
      <c r="N165" s="182" t="s">
        <v>50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145</v>
      </c>
      <c r="AT165" s="23" t="s">
        <v>140</v>
      </c>
      <c r="AU165" s="23" t="s">
        <v>88</v>
      </c>
      <c r="AY165" s="23" t="s">
        <v>138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24</v>
      </c>
      <c r="BK165" s="185">
        <f>ROUND(I165*H165,2)</f>
        <v>0</v>
      </c>
      <c r="BL165" s="23" t="s">
        <v>145</v>
      </c>
      <c r="BM165" s="23" t="s">
        <v>273</v>
      </c>
    </row>
    <row r="166" spans="2:65" s="12" customFormat="1" ht="27">
      <c r="B166" s="218"/>
      <c r="D166" s="206" t="s">
        <v>147</v>
      </c>
      <c r="E166" s="219" t="s">
        <v>5</v>
      </c>
      <c r="F166" s="220" t="s">
        <v>940</v>
      </c>
      <c r="H166" s="221" t="s">
        <v>5</v>
      </c>
      <c r="I166" s="222"/>
      <c r="L166" s="218"/>
      <c r="M166" s="223"/>
      <c r="N166" s="224"/>
      <c r="O166" s="224"/>
      <c r="P166" s="224"/>
      <c r="Q166" s="224"/>
      <c r="R166" s="224"/>
      <c r="S166" s="224"/>
      <c r="T166" s="225"/>
      <c r="AT166" s="221" t="s">
        <v>147</v>
      </c>
      <c r="AU166" s="221" t="s">
        <v>88</v>
      </c>
      <c r="AV166" s="12" t="s">
        <v>24</v>
      </c>
      <c r="AW166" s="12" t="s">
        <v>43</v>
      </c>
      <c r="AX166" s="12" t="s">
        <v>79</v>
      </c>
      <c r="AY166" s="221" t="s">
        <v>138</v>
      </c>
    </row>
    <row r="167" spans="2:65" s="12" customFormat="1">
      <c r="B167" s="218"/>
      <c r="D167" s="206" t="s">
        <v>147</v>
      </c>
      <c r="E167" s="219" t="s">
        <v>5</v>
      </c>
      <c r="F167" s="220" t="s">
        <v>941</v>
      </c>
      <c r="H167" s="221" t="s">
        <v>5</v>
      </c>
      <c r="I167" s="222"/>
      <c r="L167" s="218"/>
      <c r="M167" s="223"/>
      <c r="N167" s="224"/>
      <c r="O167" s="224"/>
      <c r="P167" s="224"/>
      <c r="Q167" s="224"/>
      <c r="R167" s="224"/>
      <c r="S167" s="224"/>
      <c r="T167" s="225"/>
      <c r="AT167" s="221" t="s">
        <v>147</v>
      </c>
      <c r="AU167" s="221" t="s">
        <v>88</v>
      </c>
      <c r="AV167" s="12" t="s">
        <v>24</v>
      </c>
      <c r="AW167" s="12" t="s">
        <v>43</v>
      </c>
      <c r="AX167" s="12" t="s">
        <v>79</v>
      </c>
      <c r="AY167" s="221" t="s">
        <v>138</v>
      </c>
    </row>
    <row r="168" spans="2:65" s="12" customFormat="1" ht="27">
      <c r="B168" s="218"/>
      <c r="D168" s="206" t="s">
        <v>147</v>
      </c>
      <c r="E168" s="219" t="s">
        <v>5</v>
      </c>
      <c r="F168" s="220" t="s">
        <v>942</v>
      </c>
      <c r="H168" s="221" t="s">
        <v>5</v>
      </c>
      <c r="I168" s="222"/>
      <c r="L168" s="218"/>
      <c r="M168" s="223"/>
      <c r="N168" s="224"/>
      <c r="O168" s="224"/>
      <c r="P168" s="224"/>
      <c r="Q168" s="224"/>
      <c r="R168" s="224"/>
      <c r="S168" s="224"/>
      <c r="T168" s="225"/>
      <c r="AT168" s="221" t="s">
        <v>147</v>
      </c>
      <c r="AU168" s="221" t="s">
        <v>88</v>
      </c>
      <c r="AV168" s="12" t="s">
        <v>24</v>
      </c>
      <c r="AW168" s="12" t="s">
        <v>43</v>
      </c>
      <c r="AX168" s="12" t="s">
        <v>79</v>
      </c>
      <c r="AY168" s="221" t="s">
        <v>138</v>
      </c>
    </row>
    <row r="169" spans="2:65" s="12" customFormat="1">
      <c r="B169" s="218"/>
      <c r="D169" s="206" t="s">
        <v>147</v>
      </c>
      <c r="E169" s="219" t="s">
        <v>5</v>
      </c>
      <c r="F169" s="220" t="s">
        <v>943</v>
      </c>
      <c r="H169" s="221" t="s">
        <v>5</v>
      </c>
      <c r="I169" s="222"/>
      <c r="L169" s="218"/>
      <c r="M169" s="223"/>
      <c r="N169" s="224"/>
      <c r="O169" s="224"/>
      <c r="P169" s="224"/>
      <c r="Q169" s="224"/>
      <c r="R169" s="224"/>
      <c r="S169" s="224"/>
      <c r="T169" s="225"/>
      <c r="AT169" s="221" t="s">
        <v>147</v>
      </c>
      <c r="AU169" s="221" t="s">
        <v>88</v>
      </c>
      <c r="AV169" s="12" t="s">
        <v>24</v>
      </c>
      <c r="AW169" s="12" t="s">
        <v>43</v>
      </c>
      <c r="AX169" s="12" t="s">
        <v>79</v>
      </c>
      <c r="AY169" s="221" t="s">
        <v>138</v>
      </c>
    </row>
    <row r="170" spans="2:65" s="11" customFormat="1">
      <c r="B170" s="186"/>
      <c r="D170" s="206" t="s">
        <v>147</v>
      </c>
      <c r="E170" s="195" t="s">
        <v>5</v>
      </c>
      <c r="F170" s="207" t="s">
        <v>24</v>
      </c>
      <c r="H170" s="208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5" t="s">
        <v>147</v>
      </c>
      <c r="AU170" s="195" t="s">
        <v>88</v>
      </c>
      <c r="AV170" s="11" t="s">
        <v>88</v>
      </c>
      <c r="AW170" s="11" t="s">
        <v>43</v>
      </c>
      <c r="AX170" s="11" t="s">
        <v>79</v>
      </c>
      <c r="AY170" s="195" t="s">
        <v>138</v>
      </c>
    </row>
    <row r="171" spans="2:65" s="13" customFormat="1">
      <c r="B171" s="226"/>
      <c r="D171" s="206" t="s">
        <v>147</v>
      </c>
      <c r="E171" s="235" t="s">
        <v>5</v>
      </c>
      <c r="F171" s="236" t="s">
        <v>876</v>
      </c>
      <c r="H171" s="237">
        <v>1</v>
      </c>
      <c r="I171" s="230"/>
      <c r="L171" s="226"/>
      <c r="M171" s="238"/>
      <c r="N171" s="239"/>
      <c r="O171" s="239"/>
      <c r="P171" s="239"/>
      <c r="Q171" s="239"/>
      <c r="R171" s="239"/>
      <c r="S171" s="239"/>
      <c r="T171" s="240"/>
      <c r="AT171" s="234" t="s">
        <v>147</v>
      </c>
      <c r="AU171" s="234" t="s">
        <v>88</v>
      </c>
      <c r="AV171" s="13" t="s">
        <v>145</v>
      </c>
      <c r="AW171" s="13" t="s">
        <v>43</v>
      </c>
      <c r="AX171" s="13" t="s">
        <v>24</v>
      </c>
      <c r="AY171" s="234" t="s">
        <v>138</v>
      </c>
    </row>
    <row r="172" spans="2:65" s="1" customFormat="1" ht="6.95" customHeight="1">
      <c r="B172" s="55"/>
      <c r="C172" s="56"/>
      <c r="D172" s="56"/>
      <c r="E172" s="56"/>
      <c r="F172" s="56"/>
      <c r="G172" s="56"/>
      <c r="H172" s="56"/>
      <c r="I172" s="126"/>
      <c r="J172" s="56"/>
      <c r="K172" s="56"/>
      <c r="L172" s="40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7" t="s">
        <v>944</v>
      </c>
      <c r="D3" s="367"/>
      <c r="E3" s="367"/>
      <c r="F3" s="367"/>
      <c r="G3" s="367"/>
      <c r="H3" s="367"/>
      <c r="I3" s="367"/>
      <c r="J3" s="367"/>
      <c r="K3" s="246"/>
    </row>
    <row r="4" spans="2:11" ht="25.5" customHeight="1">
      <c r="B4" s="247"/>
      <c r="C4" s="368" t="s">
        <v>945</v>
      </c>
      <c r="D4" s="368"/>
      <c r="E4" s="368"/>
      <c r="F4" s="368"/>
      <c r="G4" s="368"/>
      <c r="H4" s="368"/>
      <c r="I4" s="368"/>
      <c r="J4" s="368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9" t="s">
        <v>946</v>
      </c>
      <c r="D6" s="369"/>
      <c r="E6" s="369"/>
      <c r="F6" s="369"/>
      <c r="G6" s="369"/>
      <c r="H6" s="369"/>
      <c r="I6" s="369"/>
      <c r="J6" s="369"/>
      <c r="K6" s="248"/>
    </row>
    <row r="7" spans="2:11" ht="15" customHeight="1">
      <c r="B7" s="251"/>
      <c r="C7" s="369" t="s">
        <v>947</v>
      </c>
      <c r="D7" s="369"/>
      <c r="E7" s="369"/>
      <c r="F7" s="369"/>
      <c r="G7" s="369"/>
      <c r="H7" s="369"/>
      <c r="I7" s="369"/>
      <c r="J7" s="369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9" t="s">
        <v>948</v>
      </c>
      <c r="D9" s="369"/>
      <c r="E9" s="369"/>
      <c r="F9" s="369"/>
      <c r="G9" s="369"/>
      <c r="H9" s="369"/>
      <c r="I9" s="369"/>
      <c r="J9" s="369"/>
      <c r="K9" s="248"/>
    </row>
    <row r="10" spans="2:11" ht="15" customHeight="1">
      <c r="B10" s="251"/>
      <c r="C10" s="250"/>
      <c r="D10" s="369" t="s">
        <v>949</v>
      </c>
      <c r="E10" s="369"/>
      <c r="F10" s="369"/>
      <c r="G10" s="369"/>
      <c r="H10" s="369"/>
      <c r="I10" s="369"/>
      <c r="J10" s="369"/>
      <c r="K10" s="248"/>
    </row>
    <row r="11" spans="2:11" ht="15" customHeight="1">
      <c r="B11" s="251"/>
      <c r="C11" s="252"/>
      <c r="D11" s="369" t="s">
        <v>950</v>
      </c>
      <c r="E11" s="369"/>
      <c r="F11" s="369"/>
      <c r="G11" s="369"/>
      <c r="H11" s="369"/>
      <c r="I11" s="369"/>
      <c r="J11" s="369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9" t="s">
        <v>951</v>
      </c>
      <c r="E13" s="369"/>
      <c r="F13" s="369"/>
      <c r="G13" s="369"/>
      <c r="H13" s="369"/>
      <c r="I13" s="369"/>
      <c r="J13" s="369"/>
      <c r="K13" s="248"/>
    </row>
    <row r="14" spans="2:11" ht="15" customHeight="1">
      <c r="B14" s="251"/>
      <c r="C14" s="252"/>
      <c r="D14" s="369" t="s">
        <v>952</v>
      </c>
      <c r="E14" s="369"/>
      <c r="F14" s="369"/>
      <c r="G14" s="369"/>
      <c r="H14" s="369"/>
      <c r="I14" s="369"/>
      <c r="J14" s="369"/>
      <c r="K14" s="248"/>
    </row>
    <row r="15" spans="2:11" ht="15" customHeight="1">
      <c r="B15" s="251"/>
      <c r="C15" s="252"/>
      <c r="D15" s="369" t="s">
        <v>953</v>
      </c>
      <c r="E15" s="369"/>
      <c r="F15" s="369"/>
      <c r="G15" s="369"/>
      <c r="H15" s="369"/>
      <c r="I15" s="369"/>
      <c r="J15" s="369"/>
      <c r="K15" s="248"/>
    </row>
    <row r="16" spans="2:11" ht="15" customHeight="1">
      <c r="B16" s="251"/>
      <c r="C16" s="252"/>
      <c r="D16" s="252"/>
      <c r="E16" s="253" t="s">
        <v>86</v>
      </c>
      <c r="F16" s="369" t="s">
        <v>954</v>
      </c>
      <c r="G16" s="369"/>
      <c r="H16" s="369"/>
      <c r="I16" s="369"/>
      <c r="J16" s="369"/>
      <c r="K16" s="248"/>
    </row>
    <row r="17" spans="2:11" ht="15" customHeight="1">
      <c r="B17" s="251"/>
      <c r="C17" s="252"/>
      <c r="D17" s="252"/>
      <c r="E17" s="253" t="s">
        <v>955</v>
      </c>
      <c r="F17" s="369" t="s">
        <v>956</v>
      </c>
      <c r="G17" s="369"/>
      <c r="H17" s="369"/>
      <c r="I17" s="369"/>
      <c r="J17" s="369"/>
      <c r="K17" s="248"/>
    </row>
    <row r="18" spans="2:11" ht="15" customHeight="1">
      <c r="B18" s="251"/>
      <c r="C18" s="252"/>
      <c r="D18" s="252"/>
      <c r="E18" s="253" t="s">
        <v>957</v>
      </c>
      <c r="F18" s="369" t="s">
        <v>958</v>
      </c>
      <c r="G18" s="369"/>
      <c r="H18" s="369"/>
      <c r="I18" s="369"/>
      <c r="J18" s="369"/>
      <c r="K18" s="248"/>
    </row>
    <row r="19" spans="2:11" ht="15" customHeight="1">
      <c r="B19" s="251"/>
      <c r="C19" s="252"/>
      <c r="D19" s="252"/>
      <c r="E19" s="253" t="s">
        <v>959</v>
      </c>
      <c r="F19" s="369" t="s">
        <v>960</v>
      </c>
      <c r="G19" s="369"/>
      <c r="H19" s="369"/>
      <c r="I19" s="369"/>
      <c r="J19" s="369"/>
      <c r="K19" s="248"/>
    </row>
    <row r="20" spans="2:11" ht="15" customHeight="1">
      <c r="B20" s="251"/>
      <c r="C20" s="252"/>
      <c r="D20" s="252"/>
      <c r="E20" s="253" t="s">
        <v>870</v>
      </c>
      <c r="F20" s="369" t="s">
        <v>871</v>
      </c>
      <c r="G20" s="369"/>
      <c r="H20" s="369"/>
      <c r="I20" s="369"/>
      <c r="J20" s="369"/>
      <c r="K20" s="248"/>
    </row>
    <row r="21" spans="2:11" ht="15" customHeight="1">
      <c r="B21" s="251"/>
      <c r="C21" s="252"/>
      <c r="D21" s="252"/>
      <c r="E21" s="253" t="s">
        <v>961</v>
      </c>
      <c r="F21" s="369" t="s">
        <v>962</v>
      </c>
      <c r="G21" s="369"/>
      <c r="H21" s="369"/>
      <c r="I21" s="369"/>
      <c r="J21" s="369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9" t="s">
        <v>963</v>
      </c>
      <c r="D23" s="369"/>
      <c r="E23" s="369"/>
      <c r="F23" s="369"/>
      <c r="G23" s="369"/>
      <c r="H23" s="369"/>
      <c r="I23" s="369"/>
      <c r="J23" s="369"/>
      <c r="K23" s="248"/>
    </row>
    <row r="24" spans="2:11" ht="15" customHeight="1">
      <c r="B24" s="251"/>
      <c r="C24" s="369" t="s">
        <v>964</v>
      </c>
      <c r="D24" s="369"/>
      <c r="E24" s="369"/>
      <c r="F24" s="369"/>
      <c r="G24" s="369"/>
      <c r="H24" s="369"/>
      <c r="I24" s="369"/>
      <c r="J24" s="369"/>
      <c r="K24" s="248"/>
    </row>
    <row r="25" spans="2:11" ht="15" customHeight="1">
      <c r="B25" s="251"/>
      <c r="C25" s="250"/>
      <c r="D25" s="369" t="s">
        <v>965</v>
      </c>
      <c r="E25" s="369"/>
      <c r="F25" s="369"/>
      <c r="G25" s="369"/>
      <c r="H25" s="369"/>
      <c r="I25" s="369"/>
      <c r="J25" s="369"/>
      <c r="K25" s="248"/>
    </row>
    <row r="26" spans="2:11" ht="15" customHeight="1">
      <c r="B26" s="251"/>
      <c r="C26" s="252"/>
      <c r="D26" s="369" t="s">
        <v>966</v>
      </c>
      <c r="E26" s="369"/>
      <c r="F26" s="369"/>
      <c r="G26" s="369"/>
      <c r="H26" s="369"/>
      <c r="I26" s="369"/>
      <c r="J26" s="369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9" t="s">
        <v>967</v>
      </c>
      <c r="E28" s="369"/>
      <c r="F28" s="369"/>
      <c r="G28" s="369"/>
      <c r="H28" s="369"/>
      <c r="I28" s="369"/>
      <c r="J28" s="369"/>
      <c r="K28" s="248"/>
    </row>
    <row r="29" spans="2:11" ht="15" customHeight="1">
      <c r="B29" s="251"/>
      <c r="C29" s="252"/>
      <c r="D29" s="369" t="s">
        <v>968</v>
      </c>
      <c r="E29" s="369"/>
      <c r="F29" s="369"/>
      <c r="G29" s="369"/>
      <c r="H29" s="369"/>
      <c r="I29" s="369"/>
      <c r="J29" s="369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9" t="s">
        <v>969</v>
      </c>
      <c r="E31" s="369"/>
      <c r="F31" s="369"/>
      <c r="G31" s="369"/>
      <c r="H31" s="369"/>
      <c r="I31" s="369"/>
      <c r="J31" s="369"/>
      <c r="K31" s="248"/>
    </row>
    <row r="32" spans="2:11" ht="15" customHeight="1">
      <c r="B32" s="251"/>
      <c r="C32" s="252"/>
      <c r="D32" s="369" t="s">
        <v>970</v>
      </c>
      <c r="E32" s="369"/>
      <c r="F32" s="369"/>
      <c r="G32" s="369"/>
      <c r="H32" s="369"/>
      <c r="I32" s="369"/>
      <c r="J32" s="369"/>
      <c r="K32" s="248"/>
    </row>
    <row r="33" spans="2:11" ht="15" customHeight="1">
      <c r="B33" s="251"/>
      <c r="C33" s="252"/>
      <c r="D33" s="369" t="s">
        <v>971</v>
      </c>
      <c r="E33" s="369"/>
      <c r="F33" s="369"/>
      <c r="G33" s="369"/>
      <c r="H33" s="369"/>
      <c r="I33" s="369"/>
      <c r="J33" s="369"/>
      <c r="K33" s="248"/>
    </row>
    <row r="34" spans="2:11" ht="15" customHeight="1">
      <c r="B34" s="251"/>
      <c r="C34" s="252"/>
      <c r="D34" s="250"/>
      <c r="E34" s="254" t="s">
        <v>123</v>
      </c>
      <c r="F34" s="250"/>
      <c r="G34" s="369" t="s">
        <v>972</v>
      </c>
      <c r="H34" s="369"/>
      <c r="I34" s="369"/>
      <c r="J34" s="369"/>
      <c r="K34" s="248"/>
    </row>
    <row r="35" spans="2:11" ht="30.75" customHeight="1">
      <c r="B35" s="251"/>
      <c r="C35" s="252"/>
      <c r="D35" s="250"/>
      <c r="E35" s="254" t="s">
        <v>973</v>
      </c>
      <c r="F35" s="250"/>
      <c r="G35" s="369" t="s">
        <v>974</v>
      </c>
      <c r="H35" s="369"/>
      <c r="I35" s="369"/>
      <c r="J35" s="369"/>
      <c r="K35" s="248"/>
    </row>
    <row r="36" spans="2:11" ht="15" customHeight="1">
      <c r="B36" s="251"/>
      <c r="C36" s="252"/>
      <c r="D36" s="250"/>
      <c r="E36" s="254" t="s">
        <v>60</v>
      </c>
      <c r="F36" s="250"/>
      <c r="G36" s="369" t="s">
        <v>975</v>
      </c>
      <c r="H36" s="369"/>
      <c r="I36" s="369"/>
      <c r="J36" s="369"/>
      <c r="K36" s="248"/>
    </row>
    <row r="37" spans="2:11" ht="15" customHeight="1">
      <c r="B37" s="251"/>
      <c r="C37" s="252"/>
      <c r="D37" s="250"/>
      <c r="E37" s="254" t="s">
        <v>124</v>
      </c>
      <c r="F37" s="250"/>
      <c r="G37" s="369" t="s">
        <v>976</v>
      </c>
      <c r="H37" s="369"/>
      <c r="I37" s="369"/>
      <c r="J37" s="369"/>
      <c r="K37" s="248"/>
    </row>
    <row r="38" spans="2:11" ht="15" customHeight="1">
      <c r="B38" s="251"/>
      <c r="C38" s="252"/>
      <c r="D38" s="250"/>
      <c r="E38" s="254" t="s">
        <v>125</v>
      </c>
      <c r="F38" s="250"/>
      <c r="G38" s="369" t="s">
        <v>977</v>
      </c>
      <c r="H38" s="369"/>
      <c r="I38" s="369"/>
      <c r="J38" s="369"/>
      <c r="K38" s="248"/>
    </row>
    <row r="39" spans="2:11" ht="15" customHeight="1">
      <c r="B39" s="251"/>
      <c r="C39" s="252"/>
      <c r="D39" s="250"/>
      <c r="E39" s="254" t="s">
        <v>126</v>
      </c>
      <c r="F39" s="250"/>
      <c r="G39" s="369" t="s">
        <v>978</v>
      </c>
      <c r="H39" s="369"/>
      <c r="I39" s="369"/>
      <c r="J39" s="369"/>
      <c r="K39" s="248"/>
    </row>
    <row r="40" spans="2:11" ht="15" customHeight="1">
      <c r="B40" s="251"/>
      <c r="C40" s="252"/>
      <c r="D40" s="250"/>
      <c r="E40" s="254" t="s">
        <v>979</v>
      </c>
      <c r="F40" s="250"/>
      <c r="G40" s="369" t="s">
        <v>980</v>
      </c>
      <c r="H40" s="369"/>
      <c r="I40" s="369"/>
      <c r="J40" s="369"/>
      <c r="K40" s="248"/>
    </row>
    <row r="41" spans="2:11" ht="15" customHeight="1">
      <c r="B41" s="251"/>
      <c r="C41" s="252"/>
      <c r="D41" s="250"/>
      <c r="E41" s="254"/>
      <c r="F41" s="250"/>
      <c r="G41" s="369" t="s">
        <v>981</v>
      </c>
      <c r="H41" s="369"/>
      <c r="I41" s="369"/>
      <c r="J41" s="369"/>
      <c r="K41" s="248"/>
    </row>
    <row r="42" spans="2:11" ht="15" customHeight="1">
      <c r="B42" s="251"/>
      <c r="C42" s="252"/>
      <c r="D42" s="250"/>
      <c r="E42" s="254" t="s">
        <v>982</v>
      </c>
      <c r="F42" s="250"/>
      <c r="G42" s="369" t="s">
        <v>983</v>
      </c>
      <c r="H42" s="369"/>
      <c r="I42" s="369"/>
      <c r="J42" s="369"/>
      <c r="K42" s="248"/>
    </row>
    <row r="43" spans="2:11" ht="15" customHeight="1">
      <c r="B43" s="251"/>
      <c r="C43" s="252"/>
      <c r="D43" s="250"/>
      <c r="E43" s="254" t="s">
        <v>128</v>
      </c>
      <c r="F43" s="250"/>
      <c r="G43" s="369" t="s">
        <v>984</v>
      </c>
      <c r="H43" s="369"/>
      <c r="I43" s="369"/>
      <c r="J43" s="369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9" t="s">
        <v>985</v>
      </c>
      <c r="E45" s="369"/>
      <c r="F45" s="369"/>
      <c r="G45" s="369"/>
      <c r="H45" s="369"/>
      <c r="I45" s="369"/>
      <c r="J45" s="369"/>
      <c r="K45" s="248"/>
    </row>
    <row r="46" spans="2:11" ht="15" customHeight="1">
      <c r="B46" s="251"/>
      <c r="C46" s="252"/>
      <c r="D46" s="252"/>
      <c r="E46" s="369" t="s">
        <v>986</v>
      </c>
      <c r="F46" s="369"/>
      <c r="G46" s="369"/>
      <c r="H46" s="369"/>
      <c r="I46" s="369"/>
      <c r="J46" s="369"/>
      <c r="K46" s="248"/>
    </row>
    <row r="47" spans="2:11" ht="15" customHeight="1">
      <c r="B47" s="251"/>
      <c r="C47" s="252"/>
      <c r="D47" s="252"/>
      <c r="E47" s="369" t="s">
        <v>987</v>
      </c>
      <c r="F47" s="369"/>
      <c r="G47" s="369"/>
      <c r="H47" s="369"/>
      <c r="I47" s="369"/>
      <c r="J47" s="369"/>
      <c r="K47" s="248"/>
    </row>
    <row r="48" spans="2:11" ht="15" customHeight="1">
      <c r="B48" s="251"/>
      <c r="C48" s="252"/>
      <c r="D48" s="252"/>
      <c r="E48" s="369" t="s">
        <v>988</v>
      </c>
      <c r="F48" s="369"/>
      <c r="G48" s="369"/>
      <c r="H48" s="369"/>
      <c r="I48" s="369"/>
      <c r="J48" s="369"/>
      <c r="K48" s="248"/>
    </row>
    <row r="49" spans="2:11" ht="15" customHeight="1">
      <c r="B49" s="251"/>
      <c r="C49" s="252"/>
      <c r="D49" s="369" t="s">
        <v>989</v>
      </c>
      <c r="E49" s="369"/>
      <c r="F49" s="369"/>
      <c r="G49" s="369"/>
      <c r="H49" s="369"/>
      <c r="I49" s="369"/>
      <c r="J49" s="369"/>
      <c r="K49" s="248"/>
    </row>
    <row r="50" spans="2:11" ht="25.5" customHeight="1">
      <c r="B50" s="247"/>
      <c r="C50" s="368" t="s">
        <v>990</v>
      </c>
      <c r="D50" s="368"/>
      <c r="E50" s="368"/>
      <c r="F50" s="368"/>
      <c r="G50" s="368"/>
      <c r="H50" s="368"/>
      <c r="I50" s="368"/>
      <c r="J50" s="368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9" t="s">
        <v>991</v>
      </c>
      <c r="D52" s="369"/>
      <c r="E52" s="369"/>
      <c r="F52" s="369"/>
      <c r="G52" s="369"/>
      <c r="H52" s="369"/>
      <c r="I52" s="369"/>
      <c r="J52" s="369"/>
      <c r="K52" s="248"/>
    </row>
    <row r="53" spans="2:11" ht="15" customHeight="1">
      <c r="B53" s="247"/>
      <c r="C53" s="369" t="s">
        <v>992</v>
      </c>
      <c r="D53" s="369"/>
      <c r="E53" s="369"/>
      <c r="F53" s="369"/>
      <c r="G53" s="369"/>
      <c r="H53" s="369"/>
      <c r="I53" s="369"/>
      <c r="J53" s="369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9" t="s">
        <v>993</v>
      </c>
      <c r="D55" s="369"/>
      <c r="E55" s="369"/>
      <c r="F55" s="369"/>
      <c r="G55" s="369"/>
      <c r="H55" s="369"/>
      <c r="I55" s="369"/>
      <c r="J55" s="369"/>
      <c r="K55" s="248"/>
    </row>
    <row r="56" spans="2:11" ht="15" customHeight="1">
      <c r="B56" s="247"/>
      <c r="C56" s="252"/>
      <c r="D56" s="369" t="s">
        <v>994</v>
      </c>
      <c r="E56" s="369"/>
      <c r="F56" s="369"/>
      <c r="G56" s="369"/>
      <c r="H56" s="369"/>
      <c r="I56" s="369"/>
      <c r="J56" s="369"/>
      <c r="K56" s="248"/>
    </row>
    <row r="57" spans="2:11" ht="15" customHeight="1">
      <c r="B57" s="247"/>
      <c r="C57" s="252"/>
      <c r="D57" s="369" t="s">
        <v>995</v>
      </c>
      <c r="E57" s="369"/>
      <c r="F57" s="369"/>
      <c r="G57" s="369"/>
      <c r="H57" s="369"/>
      <c r="I57" s="369"/>
      <c r="J57" s="369"/>
      <c r="K57" s="248"/>
    </row>
    <row r="58" spans="2:11" ht="15" customHeight="1">
      <c r="B58" s="247"/>
      <c r="C58" s="252"/>
      <c r="D58" s="369" t="s">
        <v>996</v>
      </c>
      <c r="E58" s="369"/>
      <c r="F58" s="369"/>
      <c r="G58" s="369"/>
      <c r="H58" s="369"/>
      <c r="I58" s="369"/>
      <c r="J58" s="369"/>
      <c r="K58" s="248"/>
    </row>
    <row r="59" spans="2:11" ht="15" customHeight="1">
      <c r="B59" s="247"/>
      <c r="C59" s="252"/>
      <c r="D59" s="369" t="s">
        <v>997</v>
      </c>
      <c r="E59" s="369"/>
      <c r="F59" s="369"/>
      <c r="G59" s="369"/>
      <c r="H59" s="369"/>
      <c r="I59" s="369"/>
      <c r="J59" s="369"/>
      <c r="K59" s="248"/>
    </row>
    <row r="60" spans="2:11" ht="15" customHeight="1">
      <c r="B60" s="247"/>
      <c r="C60" s="252"/>
      <c r="D60" s="371" t="s">
        <v>998</v>
      </c>
      <c r="E60" s="371"/>
      <c r="F60" s="371"/>
      <c r="G60" s="371"/>
      <c r="H60" s="371"/>
      <c r="I60" s="371"/>
      <c r="J60" s="371"/>
      <c r="K60" s="248"/>
    </row>
    <row r="61" spans="2:11" ht="15" customHeight="1">
      <c r="B61" s="247"/>
      <c r="C61" s="252"/>
      <c r="D61" s="369" t="s">
        <v>999</v>
      </c>
      <c r="E61" s="369"/>
      <c r="F61" s="369"/>
      <c r="G61" s="369"/>
      <c r="H61" s="369"/>
      <c r="I61" s="369"/>
      <c r="J61" s="369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9" t="s">
        <v>1000</v>
      </c>
      <c r="E63" s="369"/>
      <c r="F63" s="369"/>
      <c r="G63" s="369"/>
      <c r="H63" s="369"/>
      <c r="I63" s="369"/>
      <c r="J63" s="369"/>
      <c r="K63" s="248"/>
    </row>
    <row r="64" spans="2:11" ht="15" customHeight="1">
      <c r="B64" s="247"/>
      <c r="C64" s="252"/>
      <c r="D64" s="371" t="s">
        <v>1001</v>
      </c>
      <c r="E64" s="371"/>
      <c r="F64" s="371"/>
      <c r="G64" s="371"/>
      <c r="H64" s="371"/>
      <c r="I64" s="371"/>
      <c r="J64" s="371"/>
      <c r="K64" s="248"/>
    </row>
    <row r="65" spans="2:11" ht="15" customHeight="1">
      <c r="B65" s="247"/>
      <c r="C65" s="252"/>
      <c r="D65" s="369" t="s">
        <v>1002</v>
      </c>
      <c r="E65" s="369"/>
      <c r="F65" s="369"/>
      <c r="G65" s="369"/>
      <c r="H65" s="369"/>
      <c r="I65" s="369"/>
      <c r="J65" s="369"/>
      <c r="K65" s="248"/>
    </row>
    <row r="66" spans="2:11" ht="15" customHeight="1">
      <c r="B66" s="247"/>
      <c r="C66" s="252"/>
      <c r="D66" s="369" t="s">
        <v>1003</v>
      </c>
      <c r="E66" s="369"/>
      <c r="F66" s="369"/>
      <c r="G66" s="369"/>
      <c r="H66" s="369"/>
      <c r="I66" s="369"/>
      <c r="J66" s="369"/>
      <c r="K66" s="248"/>
    </row>
    <row r="67" spans="2:11" ht="15" customHeight="1">
      <c r="B67" s="247"/>
      <c r="C67" s="252"/>
      <c r="D67" s="369" t="s">
        <v>1004</v>
      </c>
      <c r="E67" s="369"/>
      <c r="F67" s="369"/>
      <c r="G67" s="369"/>
      <c r="H67" s="369"/>
      <c r="I67" s="369"/>
      <c r="J67" s="369"/>
      <c r="K67" s="248"/>
    </row>
    <row r="68" spans="2:11" ht="15" customHeight="1">
      <c r="B68" s="247"/>
      <c r="C68" s="252"/>
      <c r="D68" s="369" t="s">
        <v>1005</v>
      </c>
      <c r="E68" s="369"/>
      <c r="F68" s="369"/>
      <c r="G68" s="369"/>
      <c r="H68" s="369"/>
      <c r="I68" s="369"/>
      <c r="J68" s="369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2" t="s">
        <v>108</v>
      </c>
      <c r="D73" s="372"/>
      <c r="E73" s="372"/>
      <c r="F73" s="372"/>
      <c r="G73" s="372"/>
      <c r="H73" s="372"/>
      <c r="I73" s="372"/>
      <c r="J73" s="372"/>
      <c r="K73" s="265"/>
    </row>
    <row r="74" spans="2:11" ht="17.25" customHeight="1">
      <c r="B74" s="264"/>
      <c r="C74" s="266" t="s">
        <v>1006</v>
      </c>
      <c r="D74" s="266"/>
      <c r="E74" s="266"/>
      <c r="F74" s="266" t="s">
        <v>1007</v>
      </c>
      <c r="G74" s="267"/>
      <c r="H74" s="266" t="s">
        <v>124</v>
      </c>
      <c r="I74" s="266" t="s">
        <v>64</v>
      </c>
      <c r="J74" s="266" t="s">
        <v>1008</v>
      </c>
      <c r="K74" s="265"/>
    </row>
    <row r="75" spans="2:11" ht="17.25" customHeight="1">
      <c r="B75" s="264"/>
      <c r="C75" s="268" t="s">
        <v>1009</v>
      </c>
      <c r="D75" s="268"/>
      <c r="E75" s="268"/>
      <c r="F75" s="269" t="s">
        <v>1010</v>
      </c>
      <c r="G75" s="270"/>
      <c r="H75" s="268"/>
      <c r="I75" s="268"/>
      <c r="J75" s="268" t="s">
        <v>1011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60</v>
      </c>
      <c r="D77" s="271"/>
      <c r="E77" s="271"/>
      <c r="F77" s="273" t="s">
        <v>1012</v>
      </c>
      <c r="G77" s="272"/>
      <c r="H77" s="254" t="s">
        <v>1013</v>
      </c>
      <c r="I77" s="254" t="s">
        <v>1014</v>
      </c>
      <c r="J77" s="254">
        <v>20</v>
      </c>
      <c r="K77" s="265"/>
    </row>
    <row r="78" spans="2:11" ht="15" customHeight="1">
      <c r="B78" s="264"/>
      <c r="C78" s="254" t="s">
        <v>1015</v>
      </c>
      <c r="D78" s="254"/>
      <c r="E78" s="254"/>
      <c r="F78" s="273" t="s">
        <v>1012</v>
      </c>
      <c r="G78" s="272"/>
      <c r="H78" s="254" t="s">
        <v>1016</v>
      </c>
      <c r="I78" s="254" t="s">
        <v>1014</v>
      </c>
      <c r="J78" s="254">
        <v>120</v>
      </c>
      <c r="K78" s="265"/>
    </row>
    <row r="79" spans="2:11" ht="15" customHeight="1">
      <c r="B79" s="274"/>
      <c r="C79" s="254" t="s">
        <v>1017</v>
      </c>
      <c r="D79" s="254"/>
      <c r="E79" s="254"/>
      <c r="F79" s="273" t="s">
        <v>1018</v>
      </c>
      <c r="G79" s="272"/>
      <c r="H79" s="254" t="s">
        <v>1019</v>
      </c>
      <c r="I79" s="254" t="s">
        <v>1014</v>
      </c>
      <c r="J79" s="254">
        <v>50</v>
      </c>
      <c r="K79" s="265"/>
    </row>
    <row r="80" spans="2:11" ht="15" customHeight="1">
      <c r="B80" s="274"/>
      <c r="C80" s="254" t="s">
        <v>1020</v>
      </c>
      <c r="D80" s="254"/>
      <c r="E80" s="254"/>
      <c r="F80" s="273" t="s">
        <v>1012</v>
      </c>
      <c r="G80" s="272"/>
      <c r="H80" s="254" t="s">
        <v>1021</v>
      </c>
      <c r="I80" s="254" t="s">
        <v>1022</v>
      </c>
      <c r="J80" s="254"/>
      <c r="K80" s="265"/>
    </row>
    <row r="81" spans="2:11" ht="15" customHeight="1">
      <c r="B81" s="274"/>
      <c r="C81" s="275" t="s">
        <v>1023</v>
      </c>
      <c r="D81" s="275"/>
      <c r="E81" s="275"/>
      <c r="F81" s="276" t="s">
        <v>1018</v>
      </c>
      <c r="G81" s="275"/>
      <c r="H81" s="275" t="s">
        <v>1024</v>
      </c>
      <c r="I81" s="275" t="s">
        <v>1014</v>
      </c>
      <c r="J81" s="275">
        <v>15</v>
      </c>
      <c r="K81" s="265"/>
    </row>
    <row r="82" spans="2:11" ht="15" customHeight="1">
      <c r="B82" s="274"/>
      <c r="C82" s="275" t="s">
        <v>1025</v>
      </c>
      <c r="D82" s="275"/>
      <c r="E82" s="275"/>
      <c r="F82" s="276" t="s">
        <v>1018</v>
      </c>
      <c r="G82" s="275"/>
      <c r="H82" s="275" t="s">
        <v>1026</v>
      </c>
      <c r="I82" s="275" t="s">
        <v>1014</v>
      </c>
      <c r="J82" s="275">
        <v>15</v>
      </c>
      <c r="K82" s="265"/>
    </row>
    <row r="83" spans="2:11" ht="15" customHeight="1">
      <c r="B83" s="274"/>
      <c r="C83" s="275" t="s">
        <v>1027</v>
      </c>
      <c r="D83" s="275"/>
      <c r="E83" s="275"/>
      <c r="F83" s="276" t="s">
        <v>1018</v>
      </c>
      <c r="G83" s="275"/>
      <c r="H83" s="275" t="s">
        <v>1028</v>
      </c>
      <c r="I83" s="275" t="s">
        <v>1014</v>
      </c>
      <c r="J83" s="275">
        <v>20</v>
      </c>
      <c r="K83" s="265"/>
    </row>
    <row r="84" spans="2:11" ht="15" customHeight="1">
      <c r="B84" s="274"/>
      <c r="C84" s="275" t="s">
        <v>1029</v>
      </c>
      <c r="D84" s="275"/>
      <c r="E84" s="275"/>
      <c r="F84" s="276" t="s">
        <v>1018</v>
      </c>
      <c r="G84" s="275"/>
      <c r="H84" s="275" t="s">
        <v>1030</v>
      </c>
      <c r="I84" s="275" t="s">
        <v>1014</v>
      </c>
      <c r="J84" s="275">
        <v>20</v>
      </c>
      <c r="K84" s="265"/>
    </row>
    <row r="85" spans="2:11" ht="15" customHeight="1">
      <c r="B85" s="274"/>
      <c r="C85" s="254" t="s">
        <v>1031</v>
      </c>
      <c r="D85" s="254"/>
      <c r="E85" s="254"/>
      <c r="F85" s="273" t="s">
        <v>1018</v>
      </c>
      <c r="G85" s="272"/>
      <c r="H85" s="254" t="s">
        <v>1032</v>
      </c>
      <c r="I85" s="254" t="s">
        <v>1014</v>
      </c>
      <c r="J85" s="254">
        <v>50</v>
      </c>
      <c r="K85" s="265"/>
    </row>
    <row r="86" spans="2:11" ht="15" customHeight="1">
      <c r="B86" s="274"/>
      <c r="C86" s="254" t="s">
        <v>1033</v>
      </c>
      <c r="D86" s="254"/>
      <c r="E86" s="254"/>
      <c r="F86" s="273" t="s">
        <v>1018</v>
      </c>
      <c r="G86" s="272"/>
      <c r="H86" s="254" t="s">
        <v>1034</v>
      </c>
      <c r="I86" s="254" t="s">
        <v>1014</v>
      </c>
      <c r="J86" s="254">
        <v>20</v>
      </c>
      <c r="K86" s="265"/>
    </row>
    <row r="87" spans="2:11" ht="15" customHeight="1">
      <c r="B87" s="274"/>
      <c r="C87" s="254" t="s">
        <v>1035</v>
      </c>
      <c r="D87" s="254"/>
      <c r="E87" s="254"/>
      <c r="F87" s="273" t="s">
        <v>1018</v>
      </c>
      <c r="G87" s="272"/>
      <c r="H87" s="254" t="s">
        <v>1036</v>
      </c>
      <c r="I87" s="254" t="s">
        <v>1014</v>
      </c>
      <c r="J87" s="254">
        <v>20</v>
      </c>
      <c r="K87" s="265"/>
    </row>
    <row r="88" spans="2:11" ht="15" customHeight="1">
      <c r="B88" s="274"/>
      <c r="C88" s="254" t="s">
        <v>1037</v>
      </c>
      <c r="D88" s="254"/>
      <c r="E88" s="254"/>
      <c r="F88" s="273" t="s">
        <v>1018</v>
      </c>
      <c r="G88" s="272"/>
      <c r="H88" s="254" t="s">
        <v>1038</v>
      </c>
      <c r="I88" s="254" t="s">
        <v>1014</v>
      </c>
      <c r="J88" s="254">
        <v>50</v>
      </c>
      <c r="K88" s="265"/>
    </row>
    <row r="89" spans="2:11" ht="15" customHeight="1">
      <c r="B89" s="274"/>
      <c r="C89" s="254" t="s">
        <v>1039</v>
      </c>
      <c r="D89" s="254"/>
      <c r="E89" s="254"/>
      <c r="F89" s="273" t="s">
        <v>1018</v>
      </c>
      <c r="G89" s="272"/>
      <c r="H89" s="254" t="s">
        <v>1039</v>
      </c>
      <c r="I89" s="254" t="s">
        <v>1014</v>
      </c>
      <c r="J89" s="254">
        <v>50</v>
      </c>
      <c r="K89" s="265"/>
    </row>
    <row r="90" spans="2:11" ht="15" customHeight="1">
      <c r="B90" s="274"/>
      <c r="C90" s="254" t="s">
        <v>129</v>
      </c>
      <c r="D90" s="254"/>
      <c r="E90" s="254"/>
      <c r="F90" s="273" t="s">
        <v>1018</v>
      </c>
      <c r="G90" s="272"/>
      <c r="H90" s="254" t="s">
        <v>1040</v>
      </c>
      <c r="I90" s="254" t="s">
        <v>1014</v>
      </c>
      <c r="J90" s="254">
        <v>255</v>
      </c>
      <c r="K90" s="265"/>
    </row>
    <row r="91" spans="2:11" ht="15" customHeight="1">
      <c r="B91" s="274"/>
      <c r="C91" s="254" t="s">
        <v>1041</v>
      </c>
      <c r="D91" s="254"/>
      <c r="E91" s="254"/>
      <c r="F91" s="273" t="s">
        <v>1012</v>
      </c>
      <c r="G91" s="272"/>
      <c r="H91" s="254" t="s">
        <v>1042</v>
      </c>
      <c r="I91" s="254" t="s">
        <v>1043</v>
      </c>
      <c r="J91" s="254"/>
      <c r="K91" s="265"/>
    </row>
    <row r="92" spans="2:11" ht="15" customHeight="1">
      <c r="B92" s="274"/>
      <c r="C92" s="254" t="s">
        <v>1044</v>
      </c>
      <c r="D92" s="254"/>
      <c r="E92" s="254"/>
      <c r="F92" s="273" t="s">
        <v>1012</v>
      </c>
      <c r="G92" s="272"/>
      <c r="H92" s="254" t="s">
        <v>1045</v>
      </c>
      <c r="I92" s="254" t="s">
        <v>1046</v>
      </c>
      <c r="J92" s="254"/>
      <c r="K92" s="265"/>
    </row>
    <row r="93" spans="2:11" ht="15" customHeight="1">
      <c r="B93" s="274"/>
      <c r="C93" s="254" t="s">
        <v>1047</v>
      </c>
      <c r="D93" s="254"/>
      <c r="E93" s="254"/>
      <c r="F93" s="273" t="s">
        <v>1012</v>
      </c>
      <c r="G93" s="272"/>
      <c r="H93" s="254" t="s">
        <v>1047</v>
      </c>
      <c r="I93" s="254" t="s">
        <v>1046</v>
      </c>
      <c r="J93" s="254"/>
      <c r="K93" s="265"/>
    </row>
    <row r="94" spans="2:11" ht="15" customHeight="1">
      <c r="B94" s="274"/>
      <c r="C94" s="254" t="s">
        <v>45</v>
      </c>
      <c r="D94" s="254"/>
      <c r="E94" s="254"/>
      <c r="F94" s="273" t="s">
        <v>1012</v>
      </c>
      <c r="G94" s="272"/>
      <c r="H94" s="254" t="s">
        <v>1048</v>
      </c>
      <c r="I94" s="254" t="s">
        <v>1046</v>
      </c>
      <c r="J94" s="254"/>
      <c r="K94" s="265"/>
    </row>
    <row r="95" spans="2:11" ht="15" customHeight="1">
      <c r="B95" s="274"/>
      <c r="C95" s="254" t="s">
        <v>55</v>
      </c>
      <c r="D95" s="254"/>
      <c r="E95" s="254"/>
      <c r="F95" s="273" t="s">
        <v>1012</v>
      </c>
      <c r="G95" s="272"/>
      <c r="H95" s="254" t="s">
        <v>1049</v>
      </c>
      <c r="I95" s="254" t="s">
        <v>1046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2" t="s">
        <v>1050</v>
      </c>
      <c r="D100" s="372"/>
      <c r="E100" s="372"/>
      <c r="F100" s="372"/>
      <c r="G100" s="372"/>
      <c r="H100" s="372"/>
      <c r="I100" s="372"/>
      <c r="J100" s="372"/>
      <c r="K100" s="265"/>
    </row>
    <row r="101" spans="2:11" ht="17.25" customHeight="1">
      <c r="B101" s="264"/>
      <c r="C101" s="266" t="s">
        <v>1006</v>
      </c>
      <c r="D101" s="266"/>
      <c r="E101" s="266"/>
      <c r="F101" s="266" t="s">
        <v>1007</v>
      </c>
      <c r="G101" s="267"/>
      <c r="H101" s="266" t="s">
        <v>124</v>
      </c>
      <c r="I101" s="266" t="s">
        <v>64</v>
      </c>
      <c r="J101" s="266" t="s">
        <v>1008</v>
      </c>
      <c r="K101" s="265"/>
    </row>
    <row r="102" spans="2:11" ht="17.25" customHeight="1">
      <c r="B102" s="264"/>
      <c r="C102" s="268" t="s">
        <v>1009</v>
      </c>
      <c r="D102" s="268"/>
      <c r="E102" s="268"/>
      <c r="F102" s="269" t="s">
        <v>1010</v>
      </c>
      <c r="G102" s="270"/>
      <c r="H102" s="268"/>
      <c r="I102" s="268"/>
      <c r="J102" s="268" t="s">
        <v>1011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60</v>
      </c>
      <c r="D104" s="271"/>
      <c r="E104" s="271"/>
      <c r="F104" s="273" t="s">
        <v>1012</v>
      </c>
      <c r="G104" s="282"/>
      <c r="H104" s="254" t="s">
        <v>1051</v>
      </c>
      <c r="I104" s="254" t="s">
        <v>1014</v>
      </c>
      <c r="J104" s="254">
        <v>20</v>
      </c>
      <c r="K104" s="265"/>
    </row>
    <row r="105" spans="2:11" ht="15" customHeight="1">
      <c r="B105" s="264"/>
      <c r="C105" s="254" t="s">
        <v>1015</v>
      </c>
      <c r="D105" s="254"/>
      <c r="E105" s="254"/>
      <c r="F105" s="273" t="s">
        <v>1012</v>
      </c>
      <c r="G105" s="254"/>
      <c r="H105" s="254" t="s">
        <v>1051</v>
      </c>
      <c r="I105" s="254" t="s">
        <v>1014</v>
      </c>
      <c r="J105" s="254">
        <v>120</v>
      </c>
      <c r="K105" s="265"/>
    </row>
    <row r="106" spans="2:11" ht="15" customHeight="1">
      <c r="B106" s="274"/>
      <c r="C106" s="254" t="s">
        <v>1017</v>
      </c>
      <c r="D106" s="254"/>
      <c r="E106" s="254"/>
      <c r="F106" s="273" t="s">
        <v>1018</v>
      </c>
      <c r="G106" s="254"/>
      <c r="H106" s="254" t="s">
        <v>1051</v>
      </c>
      <c r="I106" s="254" t="s">
        <v>1014</v>
      </c>
      <c r="J106" s="254">
        <v>50</v>
      </c>
      <c r="K106" s="265"/>
    </row>
    <row r="107" spans="2:11" ht="15" customHeight="1">
      <c r="B107" s="274"/>
      <c r="C107" s="254" t="s">
        <v>1020</v>
      </c>
      <c r="D107" s="254"/>
      <c r="E107" s="254"/>
      <c r="F107" s="273" t="s">
        <v>1012</v>
      </c>
      <c r="G107" s="254"/>
      <c r="H107" s="254" t="s">
        <v>1051</v>
      </c>
      <c r="I107" s="254" t="s">
        <v>1022</v>
      </c>
      <c r="J107" s="254"/>
      <c r="K107" s="265"/>
    </row>
    <row r="108" spans="2:11" ht="15" customHeight="1">
      <c r="B108" s="274"/>
      <c r="C108" s="254" t="s">
        <v>1031</v>
      </c>
      <c r="D108" s="254"/>
      <c r="E108" s="254"/>
      <c r="F108" s="273" t="s">
        <v>1018</v>
      </c>
      <c r="G108" s="254"/>
      <c r="H108" s="254" t="s">
        <v>1051</v>
      </c>
      <c r="I108" s="254" t="s">
        <v>1014</v>
      </c>
      <c r="J108" s="254">
        <v>50</v>
      </c>
      <c r="K108" s="265"/>
    </row>
    <row r="109" spans="2:11" ht="15" customHeight="1">
      <c r="B109" s="274"/>
      <c r="C109" s="254" t="s">
        <v>1039</v>
      </c>
      <c r="D109" s="254"/>
      <c r="E109" s="254"/>
      <c r="F109" s="273" t="s">
        <v>1018</v>
      </c>
      <c r="G109" s="254"/>
      <c r="H109" s="254" t="s">
        <v>1051</v>
      </c>
      <c r="I109" s="254" t="s">
        <v>1014</v>
      </c>
      <c r="J109" s="254">
        <v>50</v>
      </c>
      <c r="K109" s="265"/>
    </row>
    <row r="110" spans="2:11" ht="15" customHeight="1">
      <c r="B110" s="274"/>
      <c r="C110" s="254" t="s">
        <v>1037</v>
      </c>
      <c r="D110" s="254"/>
      <c r="E110" s="254"/>
      <c r="F110" s="273" t="s">
        <v>1018</v>
      </c>
      <c r="G110" s="254"/>
      <c r="H110" s="254" t="s">
        <v>1051</v>
      </c>
      <c r="I110" s="254" t="s">
        <v>1014</v>
      </c>
      <c r="J110" s="254">
        <v>50</v>
      </c>
      <c r="K110" s="265"/>
    </row>
    <row r="111" spans="2:11" ht="15" customHeight="1">
      <c r="B111" s="274"/>
      <c r="C111" s="254" t="s">
        <v>60</v>
      </c>
      <c r="D111" s="254"/>
      <c r="E111" s="254"/>
      <c r="F111" s="273" t="s">
        <v>1012</v>
      </c>
      <c r="G111" s="254"/>
      <c r="H111" s="254" t="s">
        <v>1052</v>
      </c>
      <c r="I111" s="254" t="s">
        <v>1014</v>
      </c>
      <c r="J111" s="254">
        <v>20</v>
      </c>
      <c r="K111" s="265"/>
    </row>
    <row r="112" spans="2:11" ht="15" customHeight="1">
      <c r="B112" s="274"/>
      <c r="C112" s="254" t="s">
        <v>1053</v>
      </c>
      <c r="D112" s="254"/>
      <c r="E112" s="254"/>
      <c r="F112" s="273" t="s">
        <v>1012</v>
      </c>
      <c r="G112" s="254"/>
      <c r="H112" s="254" t="s">
        <v>1054</v>
      </c>
      <c r="I112" s="254" t="s">
        <v>1014</v>
      </c>
      <c r="J112" s="254">
        <v>120</v>
      </c>
      <c r="K112" s="265"/>
    </row>
    <row r="113" spans="2:11" ht="15" customHeight="1">
      <c r="B113" s="274"/>
      <c r="C113" s="254" t="s">
        <v>45</v>
      </c>
      <c r="D113" s="254"/>
      <c r="E113" s="254"/>
      <c r="F113" s="273" t="s">
        <v>1012</v>
      </c>
      <c r="G113" s="254"/>
      <c r="H113" s="254" t="s">
        <v>1055</v>
      </c>
      <c r="I113" s="254" t="s">
        <v>1046</v>
      </c>
      <c r="J113" s="254"/>
      <c r="K113" s="265"/>
    </row>
    <row r="114" spans="2:11" ht="15" customHeight="1">
      <c r="B114" s="274"/>
      <c r="C114" s="254" t="s">
        <v>55</v>
      </c>
      <c r="D114" s="254"/>
      <c r="E114" s="254"/>
      <c r="F114" s="273" t="s">
        <v>1012</v>
      </c>
      <c r="G114" s="254"/>
      <c r="H114" s="254" t="s">
        <v>1056</v>
      </c>
      <c r="I114" s="254" t="s">
        <v>1046</v>
      </c>
      <c r="J114" s="254"/>
      <c r="K114" s="265"/>
    </row>
    <row r="115" spans="2:11" ht="15" customHeight="1">
      <c r="B115" s="274"/>
      <c r="C115" s="254" t="s">
        <v>64</v>
      </c>
      <c r="D115" s="254"/>
      <c r="E115" s="254"/>
      <c r="F115" s="273" t="s">
        <v>1012</v>
      </c>
      <c r="G115" s="254"/>
      <c r="H115" s="254" t="s">
        <v>1057</v>
      </c>
      <c r="I115" s="254" t="s">
        <v>1058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7" t="s">
        <v>1059</v>
      </c>
      <c r="D120" s="367"/>
      <c r="E120" s="367"/>
      <c r="F120" s="367"/>
      <c r="G120" s="367"/>
      <c r="H120" s="367"/>
      <c r="I120" s="367"/>
      <c r="J120" s="367"/>
      <c r="K120" s="290"/>
    </row>
    <row r="121" spans="2:11" ht="17.25" customHeight="1">
      <c r="B121" s="291"/>
      <c r="C121" s="266" t="s">
        <v>1006</v>
      </c>
      <c r="D121" s="266"/>
      <c r="E121" s="266"/>
      <c r="F121" s="266" t="s">
        <v>1007</v>
      </c>
      <c r="G121" s="267"/>
      <c r="H121" s="266" t="s">
        <v>124</v>
      </c>
      <c r="I121" s="266" t="s">
        <v>64</v>
      </c>
      <c r="J121" s="266" t="s">
        <v>1008</v>
      </c>
      <c r="K121" s="292"/>
    </row>
    <row r="122" spans="2:11" ht="17.25" customHeight="1">
      <c r="B122" s="291"/>
      <c r="C122" s="268" t="s">
        <v>1009</v>
      </c>
      <c r="D122" s="268"/>
      <c r="E122" s="268"/>
      <c r="F122" s="269" t="s">
        <v>1010</v>
      </c>
      <c r="G122" s="270"/>
      <c r="H122" s="268"/>
      <c r="I122" s="268"/>
      <c r="J122" s="268" t="s">
        <v>1011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1015</v>
      </c>
      <c r="D124" s="271"/>
      <c r="E124" s="271"/>
      <c r="F124" s="273" t="s">
        <v>1012</v>
      </c>
      <c r="G124" s="254"/>
      <c r="H124" s="254" t="s">
        <v>1051</v>
      </c>
      <c r="I124" s="254" t="s">
        <v>1014</v>
      </c>
      <c r="J124" s="254">
        <v>120</v>
      </c>
      <c r="K124" s="295"/>
    </row>
    <row r="125" spans="2:11" ht="15" customHeight="1">
      <c r="B125" s="293"/>
      <c r="C125" s="254" t="s">
        <v>1060</v>
      </c>
      <c r="D125" s="254"/>
      <c r="E125" s="254"/>
      <c r="F125" s="273" t="s">
        <v>1012</v>
      </c>
      <c r="G125" s="254"/>
      <c r="H125" s="254" t="s">
        <v>1061</v>
      </c>
      <c r="I125" s="254" t="s">
        <v>1014</v>
      </c>
      <c r="J125" s="254" t="s">
        <v>1062</v>
      </c>
      <c r="K125" s="295"/>
    </row>
    <row r="126" spans="2:11" ht="15" customHeight="1">
      <c r="B126" s="293"/>
      <c r="C126" s="254" t="s">
        <v>961</v>
      </c>
      <c r="D126" s="254"/>
      <c r="E126" s="254"/>
      <c r="F126" s="273" t="s">
        <v>1012</v>
      </c>
      <c r="G126" s="254"/>
      <c r="H126" s="254" t="s">
        <v>1063</v>
      </c>
      <c r="I126" s="254" t="s">
        <v>1014</v>
      </c>
      <c r="J126" s="254" t="s">
        <v>1062</v>
      </c>
      <c r="K126" s="295"/>
    </row>
    <row r="127" spans="2:11" ht="15" customHeight="1">
      <c r="B127" s="293"/>
      <c r="C127" s="254" t="s">
        <v>1023</v>
      </c>
      <c r="D127" s="254"/>
      <c r="E127" s="254"/>
      <c r="F127" s="273" t="s">
        <v>1018</v>
      </c>
      <c r="G127" s="254"/>
      <c r="H127" s="254" t="s">
        <v>1024</v>
      </c>
      <c r="I127" s="254" t="s">
        <v>1014</v>
      </c>
      <c r="J127" s="254">
        <v>15</v>
      </c>
      <c r="K127" s="295"/>
    </row>
    <row r="128" spans="2:11" ht="15" customHeight="1">
      <c r="B128" s="293"/>
      <c r="C128" s="275" t="s">
        <v>1025</v>
      </c>
      <c r="D128" s="275"/>
      <c r="E128" s="275"/>
      <c r="F128" s="276" t="s">
        <v>1018</v>
      </c>
      <c r="G128" s="275"/>
      <c r="H128" s="275" t="s">
        <v>1026</v>
      </c>
      <c r="I128" s="275" t="s">
        <v>1014</v>
      </c>
      <c r="J128" s="275">
        <v>15</v>
      </c>
      <c r="K128" s="295"/>
    </row>
    <row r="129" spans="2:11" ht="15" customHeight="1">
      <c r="B129" s="293"/>
      <c r="C129" s="275" t="s">
        <v>1027</v>
      </c>
      <c r="D129" s="275"/>
      <c r="E129" s="275"/>
      <c r="F129" s="276" t="s">
        <v>1018</v>
      </c>
      <c r="G129" s="275"/>
      <c r="H129" s="275" t="s">
        <v>1028</v>
      </c>
      <c r="I129" s="275" t="s">
        <v>1014</v>
      </c>
      <c r="J129" s="275">
        <v>20</v>
      </c>
      <c r="K129" s="295"/>
    </row>
    <row r="130" spans="2:11" ht="15" customHeight="1">
      <c r="B130" s="293"/>
      <c r="C130" s="275" t="s">
        <v>1029</v>
      </c>
      <c r="D130" s="275"/>
      <c r="E130" s="275"/>
      <c r="F130" s="276" t="s">
        <v>1018</v>
      </c>
      <c r="G130" s="275"/>
      <c r="H130" s="275" t="s">
        <v>1030</v>
      </c>
      <c r="I130" s="275" t="s">
        <v>1014</v>
      </c>
      <c r="J130" s="275">
        <v>20</v>
      </c>
      <c r="K130" s="295"/>
    </row>
    <row r="131" spans="2:11" ht="15" customHeight="1">
      <c r="B131" s="293"/>
      <c r="C131" s="254" t="s">
        <v>1017</v>
      </c>
      <c r="D131" s="254"/>
      <c r="E131" s="254"/>
      <c r="F131" s="273" t="s">
        <v>1018</v>
      </c>
      <c r="G131" s="254"/>
      <c r="H131" s="254" t="s">
        <v>1051</v>
      </c>
      <c r="I131" s="254" t="s">
        <v>1014</v>
      </c>
      <c r="J131" s="254">
        <v>50</v>
      </c>
      <c r="K131" s="295"/>
    </row>
    <row r="132" spans="2:11" ht="15" customHeight="1">
      <c r="B132" s="293"/>
      <c r="C132" s="254" t="s">
        <v>1031</v>
      </c>
      <c r="D132" s="254"/>
      <c r="E132" s="254"/>
      <c r="F132" s="273" t="s">
        <v>1018</v>
      </c>
      <c r="G132" s="254"/>
      <c r="H132" s="254" t="s">
        <v>1051</v>
      </c>
      <c r="I132" s="254" t="s">
        <v>1014</v>
      </c>
      <c r="J132" s="254">
        <v>50</v>
      </c>
      <c r="K132" s="295"/>
    </row>
    <row r="133" spans="2:11" ht="15" customHeight="1">
      <c r="B133" s="293"/>
      <c r="C133" s="254" t="s">
        <v>1037</v>
      </c>
      <c r="D133" s="254"/>
      <c r="E133" s="254"/>
      <c r="F133" s="273" t="s">
        <v>1018</v>
      </c>
      <c r="G133" s="254"/>
      <c r="H133" s="254" t="s">
        <v>1051</v>
      </c>
      <c r="I133" s="254" t="s">
        <v>1014</v>
      </c>
      <c r="J133" s="254">
        <v>50</v>
      </c>
      <c r="K133" s="295"/>
    </row>
    <row r="134" spans="2:11" ht="15" customHeight="1">
      <c r="B134" s="293"/>
      <c r="C134" s="254" t="s">
        <v>1039</v>
      </c>
      <c r="D134" s="254"/>
      <c r="E134" s="254"/>
      <c r="F134" s="273" t="s">
        <v>1018</v>
      </c>
      <c r="G134" s="254"/>
      <c r="H134" s="254" t="s">
        <v>1051</v>
      </c>
      <c r="I134" s="254" t="s">
        <v>1014</v>
      </c>
      <c r="J134" s="254">
        <v>50</v>
      </c>
      <c r="K134" s="295"/>
    </row>
    <row r="135" spans="2:11" ht="15" customHeight="1">
      <c r="B135" s="293"/>
      <c r="C135" s="254" t="s">
        <v>129</v>
      </c>
      <c r="D135" s="254"/>
      <c r="E135" s="254"/>
      <c r="F135" s="273" t="s">
        <v>1018</v>
      </c>
      <c r="G135" s="254"/>
      <c r="H135" s="254" t="s">
        <v>1064</v>
      </c>
      <c r="I135" s="254" t="s">
        <v>1014</v>
      </c>
      <c r="J135" s="254">
        <v>255</v>
      </c>
      <c r="K135" s="295"/>
    </row>
    <row r="136" spans="2:11" ht="15" customHeight="1">
      <c r="B136" s="293"/>
      <c r="C136" s="254" t="s">
        <v>1041</v>
      </c>
      <c r="D136" s="254"/>
      <c r="E136" s="254"/>
      <c r="F136" s="273" t="s">
        <v>1012</v>
      </c>
      <c r="G136" s="254"/>
      <c r="H136" s="254" t="s">
        <v>1065</v>
      </c>
      <c r="I136" s="254" t="s">
        <v>1043</v>
      </c>
      <c r="J136" s="254"/>
      <c r="K136" s="295"/>
    </row>
    <row r="137" spans="2:11" ht="15" customHeight="1">
      <c r="B137" s="293"/>
      <c r="C137" s="254" t="s">
        <v>1044</v>
      </c>
      <c r="D137" s="254"/>
      <c r="E137" s="254"/>
      <c r="F137" s="273" t="s">
        <v>1012</v>
      </c>
      <c r="G137" s="254"/>
      <c r="H137" s="254" t="s">
        <v>1066</v>
      </c>
      <c r="I137" s="254" t="s">
        <v>1046</v>
      </c>
      <c r="J137" s="254"/>
      <c r="K137" s="295"/>
    </row>
    <row r="138" spans="2:11" ht="15" customHeight="1">
      <c r="B138" s="293"/>
      <c r="C138" s="254" t="s">
        <v>1047</v>
      </c>
      <c r="D138" s="254"/>
      <c r="E138" s="254"/>
      <c r="F138" s="273" t="s">
        <v>1012</v>
      </c>
      <c r="G138" s="254"/>
      <c r="H138" s="254" t="s">
        <v>1047</v>
      </c>
      <c r="I138" s="254" t="s">
        <v>1046</v>
      </c>
      <c r="J138" s="254"/>
      <c r="K138" s="295"/>
    </row>
    <row r="139" spans="2:11" ht="15" customHeight="1">
      <c r="B139" s="293"/>
      <c r="C139" s="254" t="s">
        <v>45</v>
      </c>
      <c r="D139" s="254"/>
      <c r="E139" s="254"/>
      <c r="F139" s="273" t="s">
        <v>1012</v>
      </c>
      <c r="G139" s="254"/>
      <c r="H139" s="254" t="s">
        <v>1067</v>
      </c>
      <c r="I139" s="254" t="s">
        <v>1046</v>
      </c>
      <c r="J139" s="254"/>
      <c r="K139" s="295"/>
    </row>
    <row r="140" spans="2:11" ht="15" customHeight="1">
      <c r="B140" s="293"/>
      <c r="C140" s="254" t="s">
        <v>1068</v>
      </c>
      <c r="D140" s="254"/>
      <c r="E140" s="254"/>
      <c r="F140" s="273" t="s">
        <v>1012</v>
      </c>
      <c r="G140" s="254"/>
      <c r="H140" s="254" t="s">
        <v>1069</v>
      </c>
      <c r="I140" s="254" t="s">
        <v>1046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2" t="s">
        <v>1070</v>
      </c>
      <c r="D145" s="372"/>
      <c r="E145" s="372"/>
      <c r="F145" s="372"/>
      <c r="G145" s="372"/>
      <c r="H145" s="372"/>
      <c r="I145" s="372"/>
      <c r="J145" s="372"/>
      <c r="K145" s="265"/>
    </row>
    <row r="146" spans="2:11" ht="17.25" customHeight="1">
      <c r="B146" s="264"/>
      <c r="C146" s="266" t="s">
        <v>1006</v>
      </c>
      <c r="D146" s="266"/>
      <c r="E146" s="266"/>
      <c r="F146" s="266" t="s">
        <v>1007</v>
      </c>
      <c r="G146" s="267"/>
      <c r="H146" s="266" t="s">
        <v>124</v>
      </c>
      <c r="I146" s="266" t="s">
        <v>64</v>
      </c>
      <c r="J146" s="266" t="s">
        <v>1008</v>
      </c>
      <c r="K146" s="265"/>
    </row>
    <row r="147" spans="2:11" ht="17.25" customHeight="1">
      <c r="B147" s="264"/>
      <c r="C147" s="268" t="s">
        <v>1009</v>
      </c>
      <c r="D147" s="268"/>
      <c r="E147" s="268"/>
      <c r="F147" s="269" t="s">
        <v>1010</v>
      </c>
      <c r="G147" s="270"/>
      <c r="H147" s="268"/>
      <c r="I147" s="268"/>
      <c r="J147" s="268" t="s">
        <v>1011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1015</v>
      </c>
      <c r="D149" s="254"/>
      <c r="E149" s="254"/>
      <c r="F149" s="300" t="s">
        <v>1012</v>
      </c>
      <c r="G149" s="254"/>
      <c r="H149" s="299" t="s">
        <v>1051</v>
      </c>
      <c r="I149" s="299" t="s">
        <v>1014</v>
      </c>
      <c r="J149" s="299">
        <v>120</v>
      </c>
      <c r="K149" s="295"/>
    </row>
    <row r="150" spans="2:11" ht="15" customHeight="1">
      <c r="B150" s="274"/>
      <c r="C150" s="299" t="s">
        <v>1060</v>
      </c>
      <c r="D150" s="254"/>
      <c r="E150" s="254"/>
      <c r="F150" s="300" t="s">
        <v>1012</v>
      </c>
      <c r="G150" s="254"/>
      <c r="H150" s="299" t="s">
        <v>1071</v>
      </c>
      <c r="I150" s="299" t="s">
        <v>1014</v>
      </c>
      <c r="J150" s="299" t="s">
        <v>1062</v>
      </c>
      <c r="K150" s="295"/>
    </row>
    <row r="151" spans="2:11" ht="15" customHeight="1">
      <c r="B151" s="274"/>
      <c r="C151" s="299" t="s">
        <v>961</v>
      </c>
      <c r="D151" s="254"/>
      <c r="E151" s="254"/>
      <c r="F151" s="300" t="s">
        <v>1012</v>
      </c>
      <c r="G151" s="254"/>
      <c r="H151" s="299" t="s">
        <v>1072</v>
      </c>
      <c r="I151" s="299" t="s">
        <v>1014</v>
      </c>
      <c r="J151" s="299" t="s">
        <v>1062</v>
      </c>
      <c r="K151" s="295"/>
    </row>
    <row r="152" spans="2:11" ht="15" customHeight="1">
      <c r="B152" s="274"/>
      <c r="C152" s="299" t="s">
        <v>1017</v>
      </c>
      <c r="D152" s="254"/>
      <c r="E152" s="254"/>
      <c r="F152" s="300" t="s">
        <v>1018</v>
      </c>
      <c r="G152" s="254"/>
      <c r="H152" s="299" t="s">
        <v>1051</v>
      </c>
      <c r="I152" s="299" t="s">
        <v>1014</v>
      </c>
      <c r="J152" s="299">
        <v>50</v>
      </c>
      <c r="K152" s="295"/>
    </row>
    <row r="153" spans="2:11" ht="15" customHeight="1">
      <c r="B153" s="274"/>
      <c r="C153" s="299" t="s">
        <v>1020</v>
      </c>
      <c r="D153" s="254"/>
      <c r="E153" s="254"/>
      <c r="F153" s="300" t="s">
        <v>1012</v>
      </c>
      <c r="G153" s="254"/>
      <c r="H153" s="299" t="s">
        <v>1051</v>
      </c>
      <c r="I153" s="299" t="s">
        <v>1022</v>
      </c>
      <c r="J153" s="299"/>
      <c r="K153" s="295"/>
    </row>
    <row r="154" spans="2:11" ht="15" customHeight="1">
      <c r="B154" s="274"/>
      <c r="C154" s="299" t="s">
        <v>1031</v>
      </c>
      <c r="D154" s="254"/>
      <c r="E154" s="254"/>
      <c r="F154" s="300" t="s">
        <v>1018</v>
      </c>
      <c r="G154" s="254"/>
      <c r="H154" s="299" t="s">
        <v>1051</v>
      </c>
      <c r="I154" s="299" t="s">
        <v>1014</v>
      </c>
      <c r="J154" s="299">
        <v>50</v>
      </c>
      <c r="K154" s="295"/>
    </row>
    <row r="155" spans="2:11" ht="15" customHeight="1">
      <c r="B155" s="274"/>
      <c r="C155" s="299" t="s">
        <v>1039</v>
      </c>
      <c r="D155" s="254"/>
      <c r="E155" s="254"/>
      <c r="F155" s="300" t="s">
        <v>1018</v>
      </c>
      <c r="G155" s="254"/>
      <c r="H155" s="299" t="s">
        <v>1051</v>
      </c>
      <c r="I155" s="299" t="s">
        <v>1014</v>
      </c>
      <c r="J155" s="299">
        <v>50</v>
      </c>
      <c r="K155" s="295"/>
    </row>
    <row r="156" spans="2:11" ht="15" customHeight="1">
      <c r="B156" s="274"/>
      <c r="C156" s="299" t="s">
        <v>1037</v>
      </c>
      <c r="D156" s="254"/>
      <c r="E156" s="254"/>
      <c r="F156" s="300" t="s">
        <v>1018</v>
      </c>
      <c r="G156" s="254"/>
      <c r="H156" s="299" t="s">
        <v>1051</v>
      </c>
      <c r="I156" s="299" t="s">
        <v>1014</v>
      </c>
      <c r="J156" s="299">
        <v>50</v>
      </c>
      <c r="K156" s="295"/>
    </row>
    <row r="157" spans="2:11" ht="15" customHeight="1">
      <c r="B157" s="274"/>
      <c r="C157" s="299" t="s">
        <v>113</v>
      </c>
      <c r="D157" s="254"/>
      <c r="E157" s="254"/>
      <c r="F157" s="300" t="s">
        <v>1012</v>
      </c>
      <c r="G157" s="254"/>
      <c r="H157" s="299" t="s">
        <v>1073</v>
      </c>
      <c r="I157" s="299" t="s">
        <v>1014</v>
      </c>
      <c r="J157" s="299" t="s">
        <v>1074</v>
      </c>
      <c r="K157" s="295"/>
    </row>
    <row r="158" spans="2:11" ht="15" customHeight="1">
      <c r="B158" s="274"/>
      <c r="C158" s="299" t="s">
        <v>1075</v>
      </c>
      <c r="D158" s="254"/>
      <c r="E158" s="254"/>
      <c r="F158" s="300" t="s">
        <v>1012</v>
      </c>
      <c r="G158" s="254"/>
      <c r="H158" s="299" t="s">
        <v>1076</v>
      </c>
      <c r="I158" s="299" t="s">
        <v>1046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7" t="s">
        <v>1077</v>
      </c>
      <c r="D163" s="367"/>
      <c r="E163" s="367"/>
      <c r="F163" s="367"/>
      <c r="G163" s="367"/>
      <c r="H163" s="367"/>
      <c r="I163" s="367"/>
      <c r="J163" s="367"/>
      <c r="K163" s="246"/>
    </row>
    <row r="164" spans="2:11" ht="17.25" customHeight="1">
      <c r="B164" s="245"/>
      <c r="C164" s="266" t="s">
        <v>1006</v>
      </c>
      <c r="D164" s="266"/>
      <c r="E164" s="266"/>
      <c r="F164" s="266" t="s">
        <v>1007</v>
      </c>
      <c r="G164" s="303"/>
      <c r="H164" s="304" t="s">
        <v>124</v>
      </c>
      <c r="I164" s="304" t="s">
        <v>64</v>
      </c>
      <c r="J164" s="266" t="s">
        <v>1008</v>
      </c>
      <c r="K164" s="246"/>
    </row>
    <row r="165" spans="2:11" ht="17.25" customHeight="1">
      <c r="B165" s="247"/>
      <c r="C165" s="268" t="s">
        <v>1009</v>
      </c>
      <c r="D165" s="268"/>
      <c r="E165" s="268"/>
      <c r="F165" s="269" t="s">
        <v>1010</v>
      </c>
      <c r="G165" s="305"/>
      <c r="H165" s="306"/>
      <c r="I165" s="306"/>
      <c r="J165" s="268" t="s">
        <v>1011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1015</v>
      </c>
      <c r="D167" s="254"/>
      <c r="E167" s="254"/>
      <c r="F167" s="273" t="s">
        <v>1012</v>
      </c>
      <c r="G167" s="254"/>
      <c r="H167" s="254" t="s">
        <v>1051</v>
      </c>
      <c r="I167" s="254" t="s">
        <v>1014</v>
      </c>
      <c r="J167" s="254">
        <v>120</v>
      </c>
      <c r="K167" s="295"/>
    </row>
    <row r="168" spans="2:11" ht="15" customHeight="1">
      <c r="B168" s="274"/>
      <c r="C168" s="254" t="s">
        <v>1060</v>
      </c>
      <c r="D168" s="254"/>
      <c r="E168" s="254"/>
      <c r="F168" s="273" t="s">
        <v>1012</v>
      </c>
      <c r="G168" s="254"/>
      <c r="H168" s="254" t="s">
        <v>1061</v>
      </c>
      <c r="I168" s="254" t="s">
        <v>1014</v>
      </c>
      <c r="J168" s="254" t="s">
        <v>1062</v>
      </c>
      <c r="K168" s="295"/>
    </row>
    <row r="169" spans="2:11" ht="15" customHeight="1">
      <c r="B169" s="274"/>
      <c r="C169" s="254" t="s">
        <v>961</v>
      </c>
      <c r="D169" s="254"/>
      <c r="E169" s="254"/>
      <c r="F169" s="273" t="s">
        <v>1012</v>
      </c>
      <c r="G169" s="254"/>
      <c r="H169" s="254" t="s">
        <v>1078</v>
      </c>
      <c r="I169" s="254" t="s">
        <v>1014</v>
      </c>
      <c r="J169" s="254" t="s">
        <v>1062</v>
      </c>
      <c r="K169" s="295"/>
    </row>
    <row r="170" spans="2:11" ht="15" customHeight="1">
      <c r="B170" s="274"/>
      <c r="C170" s="254" t="s">
        <v>1017</v>
      </c>
      <c r="D170" s="254"/>
      <c r="E170" s="254"/>
      <c r="F170" s="273" t="s">
        <v>1018</v>
      </c>
      <c r="G170" s="254"/>
      <c r="H170" s="254" t="s">
        <v>1078</v>
      </c>
      <c r="I170" s="254" t="s">
        <v>1014</v>
      </c>
      <c r="J170" s="254">
        <v>50</v>
      </c>
      <c r="K170" s="295"/>
    </row>
    <row r="171" spans="2:11" ht="15" customHeight="1">
      <c r="B171" s="274"/>
      <c r="C171" s="254" t="s">
        <v>1020</v>
      </c>
      <c r="D171" s="254"/>
      <c r="E171" s="254"/>
      <c r="F171" s="273" t="s">
        <v>1012</v>
      </c>
      <c r="G171" s="254"/>
      <c r="H171" s="254" t="s">
        <v>1078</v>
      </c>
      <c r="I171" s="254" t="s">
        <v>1022</v>
      </c>
      <c r="J171" s="254"/>
      <c r="K171" s="295"/>
    </row>
    <row r="172" spans="2:11" ht="15" customHeight="1">
      <c r="B172" s="274"/>
      <c r="C172" s="254" t="s">
        <v>1031</v>
      </c>
      <c r="D172" s="254"/>
      <c r="E172" s="254"/>
      <c r="F172" s="273" t="s">
        <v>1018</v>
      </c>
      <c r="G172" s="254"/>
      <c r="H172" s="254" t="s">
        <v>1078</v>
      </c>
      <c r="I172" s="254" t="s">
        <v>1014</v>
      </c>
      <c r="J172" s="254">
        <v>50</v>
      </c>
      <c r="K172" s="295"/>
    </row>
    <row r="173" spans="2:11" ht="15" customHeight="1">
      <c r="B173" s="274"/>
      <c r="C173" s="254" t="s">
        <v>1039</v>
      </c>
      <c r="D173" s="254"/>
      <c r="E173" s="254"/>
      <c r="F173" s="273" t="s">
        <v>1018</v>
      </c>
      <c r="G173" s="254"/>
      <c r="H173" s="254" t="s">
        <v>1078</v>
      </c>
      <c r="I173" s="254" t="s">
        <v>1014</v>
      </c>
      <c r="J173" s="254">
        <v>50</v>
      </c>
      <c r="K173" s="295"/>
    </row>
    <row r="174" spans="2:11" ht="15" customHeight="1">
      <c r="B174" s="274"/>
      <c r="C174" s="254" t="s">
        <v>1037</v>
      </c>
      <c r="D174" s="254"/>
      <c r="E174" s="254"/>
      <c r="F174" s="273" t="s">
        <v>1018</v>
      </c>
      <c r="G174" s="254"/>
      <c r="H174" s="254" t="s">
        <v>1078</v>
      </c>
      <c r="I174" s="254" t="s">
        <v>1014</v>
      </c>
      <c r="J174" s="254">
        <v>50</v>
      </c>
      <c r="K174" s="295"/>
    </row>
    <row r="175" spans="2:11" ht="15" customHeight="1">
      <c r="B175" s="274"/>
      <c r="C175" s="254" t="s">
        <v>123</v>
      </c>
      <c r="D175" s="254"/>
      <c r="E175" s="254"/>
      <c r="F175" s="273" t="s">
        <v>1012</v>
      </c>
      <c r="G175" s="254"/>
      <c r="H175" s="254" t="s">
        <v>1079</v>
      </c>
      <c r="I175" s="254" t="s">
        <v>1080</v>
      </c>
      <c r="J175" s="254"/>
      <c r="K175" s="295"/>
    </row>
    <row r="176" spans="2:11" ht="15" customHeight="1">
      <c r="B176" s="274"/>
      <c r="C176" s="254" t="s">
        <v>64</v>
      </c>
      <c r="D176" s="254"/>
      <c r="E176" s="254"/>
      <c r="F176" s="273" t="s">
        <v>1012</v>
      </c>
      <c r="G176" s="254"/>
      <c r="H176" s="254" t="s">
        <v>1081</v>
      </c>
      <c r="I176" s="254" t="s">
        <v>1082</v>
      </c>
      <c r="J176" s="254">
        <v>1</v>
      </c>
      <c r="K176" s="295"/>
    </row>
    <row r="177" spans="2:11" ht="15" customHeight="1">
      <c r="B177" s="274"/>
      <c r="C177" s="254" t="s">
        <v>60</v>
      </c>
      <c r="D177" s="254"/>
      <c r="E177" s="254"/>
      <c r="F177" s="273" t="s">
        <v>1012</v>
      </c>
      <c r="G177" s="254"/>
      <c r="H177" s="254" t="s">
        <v>1083</v>
      </c>
      <c r="I177" s="254" t="s">
        <v>1014</v>
      </c>
      <c r="J177" s="254">
        <v>20</v>
      </c>
      <c r="K177" s="295"/>
    </row>
    <row r="178" spans="2:11" ht="15" customHeight="1">
      <c r="B178" s="274"/>
      <c r="C178" s="254" t="s">
        <v>124</v>
      </c>
      <c r="D178" s="254"/>
      <c r="E178" s="254"/>
      <c r="F178" s="273" t="s">
        <v>1012</v>
      </c>
      <c r="G178" s="254"/>
      <c r="H178" s="254" t="s">
        <v>1084</v>
      </c>
      <c r="I178" s="254" t="s">
        <v>1014</v>
      </c>
      <c r="J178" s="254">
        <v>255</v>
      </c>
      <c r="K178" s="295"/>
    </row>
    <row r="179" spans="2:11" ht="15" customHeight="1">
      <c r="B179" s="274"/>
      <c r="C179" s="254" t="s">
        <v>125</v>
      </c>
      <c r="D179" s="254"/>
      <c r="E179" s="254"/>
      <c r="F179" s="273" t="s">
        <v>1012</v>
      </c>
      <c r="G179" s="254"/>
      <c r="H179" s="254" t="s">
        <v>977</v>
      </c>
      <c r="I179" s="254" t="s">
        <v>1014</v>
      </c>
      <c r="J179" s="254">
        <v>10</v>
      </c>
      <c r="K179" s="295"/>
    </row>
    <row r="180" spans="2:11" ht="15" customHeight="1">
      <c r="B180" s="274"/>
      <c r="C180" s="254" t="s">
        <v>126</v>
      </c>
      <c r="D180" s="254"/>
      <c r="E180" s="254"/>
      <c r="F180" s="273" t="s">
        <v>1012</v>
      </c>
      <c r="G180" s="254"/>
      <c r="H180" s="254" t="s">
        <v>1085</v>
      </c>
      <c r="I180" s="254" t="s">
        <v>1046</v>
      </c>
      <c r="J180" s="254"/>
      <c r="K180" s="295"/>
    </row>
    <row r="181" spans="2:11" ht="15" customHeight="1">
      <c r="B181" s="274"/>
      <c r="C181" s="254" t="s">
        <v>1086</v>
      </c>
      <c r="D181" s="254"/>
      <c r="E181" s="254"/>
      <c r="F181" s="273" t="s">
        <v>1012</v>
      </c>
      <c r="G181" s="254"/>
      <c r="H181" s="254" t="s">
        <v>1087</v>
      </c>
      <c r="I181" s="254" t="s">
        <v>1046</v>
      </c>
      <c r="J181" s="254"/>
      <c r="K181" s="295"/>
    </row>
    <row r="182" spans="2:11" ht="15" customHeight="1">
      <c r="B182" s="274"/>
      <c r="C182" s="254" t="s">
        <v>1075</v>
      </c>
      <c r="D182" s="254"/>
      <c r="E182" s="254"/>
      <c r="F182" s="273" t="s">
        <v>1012</v>
      </c>
      <c r="G182" s="254"/>
      <c r="H182" s="254" t="s">
        <v>1088</v>
      </c>
      <c r="I182" s="254" t="s">
        <v>1046</v>
      </c>
      <c r="J182" s="254"/>
      <c r="K182" s="295"/>
    </row>
    <row r="183" spans="2:11" ht="15" customHeight="1">
      <c r="B183" s="274"/>
      <c r="C183" s="254" t="s">
        <v>128</v>
      </c>
      <c r="D183" s="254"/>
      <c r="E183" s="254"/>
      <c r="F183" s="273" t="s">
        <v>1018</v>
      </c>
      <c r="G183" s="254"/>
      <c r="H183" s="254" t="s">
        <v>1089</v>
      </c>
      <c r="I183" s="254" t="s">
        <v>1014</v>
      </c>
      <c r="J183" s="254">
        <v>50</v>
      </c>
      <c r="K183" s="295"/>
    </row>
    <row r="184" spans="2:11" ht="15" customHeight="1">
      <c r="B184" s="274"/>
      <c r="C184" s="254" t="s">
        <v>1090</v>
      </c>
      <c r="D184" s="254"/>
      <c r="E184" s="254"/>
      <c r="F184" s="273" t="s">
        <v>1018</v>
      </c>
      <c r="G184" s="254"/>
      <c r="H184" s="254" t="s">
        <v>1091</v>
      </c>
      <c r="I184" s="254" t="s">
        <v>1092</v>
      </c>
      <c r="J184" s="254"/>
      <c r="K184" s="295"/>
    </row>
    <row r="185" spans="2:11" ht="15" customHeight="1">
      <c r="B185" s="274"/>
      <c r="C185" s="254" t="s">
        <v>1093</v>
      </c>
      <c r="D185" s="254"/>
      <c r="E185" s="254"/>
      <c r="F185" s="273" t="s">
        <v>1018</v>
      </c>
      <c r="G185" s="254"/>
      <c r="H185" s="254" t="s">
        <v>1094</v>
      </c>
      <c r="I185" s="254" t="s">
        <v>1092</v>
      </c>
      <c r="J185" s="254"/>
      <c r="K185" s="295"/>
    </row>
    <row r="186" spans="2:11" ht="15" customHeight="1">
      <c r="B186" s="274"/>
      <c r="C186" s="254" t="s">
        <v>1095</v>
      </c>
      <c r="D186" s="254"/>
      <c r="E186" s="254"/>
      <c r="F186" s="273" t="s">
        <v>1018</v>
      </c>
      <c r="G186" s="254"/>
      <c r="H186" s="254" t="s">
        <v>1096</v>
      </c>
      <c r="I186" s="254" t="s">
        <v>1092</v>
      </c>
      <c r="J186" s="254"/>
      <c r="K186" s="295"/>
    </row>
    <row r="187" spans="2:11" ht="15" customHeight="1">
      <c r="B187" s="274"/>
      <c r="C187" s="307" t="s">
        <v>1097</v>
      </c>
      <c r="D187" s="254"/>
      <c r="E187" s="254"/>
      <c r="F187" s="273" t="s">
        <v>1018</v>
      </c>
      <c r="G187" s="254"/>
      <c r="H187" s="254" t="s">
        <v>1098</v>
      </c>
      <c r="I187" s="254" t="s">
        <v>1099</v>
      </c>
      <c r="J187" s="308" t="s">
        <v>1100</v>
      </c>
      <c r="K187" s="295"/>
    </row>
    <row r="188" spans="2:11" ht="15" customHeight="1">
      <c r="B188" s="274"/>
      <c r="C188" s="259" t="s">
        <v>49</v>
      </c>
      <c r="D188" s="254"/>
      <c r="E188" s="254"/>
      <c r="F188" s="273" t="s">
        <v>1012</v>
      </c>
      <c r="G188" s="254"/>
      <c r="H188" s="250" t="s">
        <v>1101</v>
      </c>
      <c r="I188" s="254" t="s">
        <v>1102</v>
      </c>
      <c r="J188" s="254"/>
      <c r="K188" s="295"/>
    </row>
    <row r="189" spans="2:11" ht="15" customHeight="1">
      <c r="B189" s="274"/>
      <c r="C189" s="259" t="s">
        <v>1103</v>
      </c>
      <c r="D189" s="254"/>
      <c r="E189" s="254"/>
      <c r="F189" s="273" t="s">
        <v>1012</v>
      </c>
      <c r="G189" s="254"/>
      <c r="H189" s="254" t="s">
        <v>1104</v>
      </c>
      <c r="I189" s="254" t="s">
        <v>1046</v>
      </c>
      <c r="J189" s="254"/>
      <c r="K189" s="295"/>
    </row>
    <row r="190" spans="2:11" ht="15" customHeight="1">
      <c r="B190" s="274"/>
      <c r="C190" s="259" t="s">
        <v>1105</v>
      </c>
      <c r="D190" s="254"/>
      <c r="E190" s="254"/>
      <c r="F190" s="273" t="s">
        <v>1012</v>
      </c>
      <c r="G190" s="254"/>
      <c r="H190" s="254" t="s">
        <v>1106</v>
      </c>
      <c r="I190" s="254" t="s">
        <v>1046</v>
      </c>
      <c r="J190" s="254"/>
      <c r="K190" s="295"/>
    </row>
    <row r="191" spans="2:11" ht="15" customHeight="1">
      <c r="B191" s="274"/>
      <c r="C191" s="259" t="s">
        <v>1107</v>
      </c>
      <c r="D191" s="254"/>
      <c r="E191" s="254"/>
      <c r="F191" s="273" t="s">
        <v>1018</v>
      </c>
      <c r="G191" s="254"/>
      <c r="H191" s="254" t="s">
        <v>1108</v>
      </c>
      <c r="I191" s="254" t="s">
        <v>1046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7" t="s">
        <v>1109</v>
      </c>
      <c r="D197" s="367"/>
      <c r="E197" s="367"/>
      <c r="F197" s="367"/>
      <c r="G197" s="367"/>
      <c r="H197" s="367"/>
      <c r="I197" s="367"/>
      <c r="J197" s="367"/>
      <c r="K197" s="246"/>
    </row>
    <row r="198" spans="2:11" ht="25.5" customHeight="1">
      <c r="B198" s="245"/>
      <c r="C198" s="310" t="s">
        <v>1110</v>
      </c>
      <c r="D198" s="310"/>
      <c r="E198" s="310"/>
      <c r="F198" s="310" t="s">
        <v>1111</v>
      </c>
      <c r="G198" s="311"/>
      <c r="H198" s="373" t="s">
        <v>1112</v>
      </c>
      <c r="I198" s="373"/>
      <c r="J198" s="373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1102</v>
      </c>
      <c r="D200" s="254"/>
      <c r="E200" s="254"/>
      <c r="F200" s="273" t="s">
        <v>50</v>
      </c>
      <c r="G200" s="254"/>
      <c r="H200" s="370" t="s">
        <v>1113</v>
      </c>
      <c r="I200" s="370"/>
      <c r="J200" s="370"/>
      <c r="K200" s="295"/>
    </row>
    <row r="201" spans="2:11" ht="15" customHeight="1">
      <c r="B201" s="274"/>
      <c r="C201" s="280"/>
      <c r="D201" s="254"/>
      <c r="E201" s="254"/>
      <c r="F201" s="273" t="s">
        <v>51</v>
      </c>
      <c r="G201" s="254"/>
      <c r="H201" s="370" t="s">
        <v>1114</v>
      </c>
      <c r="I201" s="370"/>
      <c r="J201" s="370"/>
      <c r="K201" s="295"/>
    </row>
    <row r="202" spans="2:11" ht="15" customHeight="1">
      <c r="B202" s="274"/>
      <c r="C202" s="280"/>
      <c r="D202" s="254"/>
      <c r="E202" s="254"/>
      <c r="F202" s="273" t="s">
        <v>54</v>
      </c>
      <c r="G202" s="254"/>
      <c r="H202" s="370" t="s">
        <v>1115</v>
      </c>
      <c r="I202" s="370"/>
      <c r="J202" s="370"/>
      <c r="K202" s="295"/>
    </row>
    <row r="203" spans="2:11" ht="15" customHeight="1">
      <c r="B203" s="274"/>
      <c r="C203" s="254"/>
      <c r="D203" s="254"/>
      <c r="E203" s="254"/>
      <c r="F203" s="273" t="s">
        <v>52</v>
      </c>
      <c r="G203" s="254"/>
      <c r="H203" s="370" t="s">
        <v>1116</v>
      </c>
      <c r="I203" s="370"/>
      <c r="J203" s="370"/>
      <c r="K203" s="295"/>
    </row>
    <row r="204" spans="2:11" ht="15" customHeight="1">
      <c r="B204" s="274"/>
      <c r="C204" s="254"/>
      <c r="D204" s="254"/>
      <c r="E204" s="254"/>
      <c r="F204" s="273" t="s">
        <v>53</v>
      </c>
      <c r="G204" s="254"/>
      <c r="H204" s="370" t="s">
        <v>1117</v>
      </c>
      <c r="I204" s="370"/>
      <c r="J204" s="370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1058</v>
      </c>
      <c r="D206" s="254"/>
      <c r="E206" s="254"/>
      <c r="F206" s="273" t="s">
        <v>86</v>
      </c>
      <c r="G206" s="254"/>
      <c r="H206" s="370" t="s">
        <v>1118</v>
      </c>
      <c r="I206" s="370"/>
      <c r="J206" s="370"/>
      <c r="K206" s="295"/>
    </row>
    <row r="207" spans="2:11" ht="15" customHeight="1">
      <c r="B207" s="274"/>
      <c r="C207" s="280"/>
      <c r="D207" s="254"/>
      <c r="E207" s="254"/>
      <c r="F207" s="273" t="s">
        <v>957</v>
      </c>
      <c r="G207" s="254"/>
      <c r="H207" s="370" t="s">
        <v>958</v>
      </c>
      <c r="I207" s="370"/>
      <c r="J207" s="370"/>
      <c r="K207" s="295"/>
    </row>
    <row r="208" spans="2:11" ht="15" customHeight="1">
      <c r="B208" s="274"/>
      <c r="C208" s="254"/>
      <c r="D208" s="254"/>
      <c r="E208" s="254"/>
      <c r="F208" s="273" t="s">
        <v>955</v>
      </c>
      <c r="G208" s="254"/>
      <c r="H208" s="370" t="s">
        <v>1119</v>
      </c>
      <c r="I208" s="370"/>
      <c r="J208" s="370"/>
      <c r="K208" s="295"/>
    </row>
    <row r="209" spans="2:11" ht="15" customHeight="1">
      <c r="B209" s="312"/>
      <c r="C209" s="280"/>
      <c r="D209" s="280"/>
      <c r="E209" s="280"/>
      <c r="F209" s="273" t="s">
        <v>959</v>
      </c>
      <c r="G209" s="259"/>
      <c r="H209" s="374" t="s">
        <v>960</v>
      </c>
      <c r="I209" s="374"/>
      <c r="J209" s="374"/>
      <c r="K209" s="313"/>
    </row>
    <row r="210" spans="2:11" ht="15" customHeight="1">
      <c r="B210" s="312"/>
      <c r="C210" s="280"/>
      <c r="D210" s="280"/>
      <c r="E210" s="280"/>
      <c r="F210" s="273" t="s">
        <v>870</v>
      </c>
      <c r="G210" s="259"/>
      <c r="H210" s="374" t="s">
        <v>1120</v>
      </c>
      <c r="I210" s="374"/>
      <c r="J210" s="374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1082</v>
      </c>
      <c r="D212" s="280"/>
      <c r="E212" s="280"/>
      <c r="F212" s="273">
        <v>1</v>
      </c>
      <c r="G212" s="259"/>
      <c r="H212" s="374" t="s">
        <v>1121</v>
      </c>
      <c r="I212" s="374"/>
      <c r="J212" s="374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4" t="s">
        <v>1122</v>
      </c>
      <c r="I213" s="374"/>
      <c r="J213" s="374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4" t="s">
        <v>1123</v>
      </c>
      <c r="I214" s="374"/>
      <c r="J214" s="374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4" t="s">
        <v>1124</v>
      </c>
      <c r="I215" s="374"/>
      <c r="J215" s="374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2016-10-14-Hum2 - SO 02 D...</vt:lpstr>
      <vt:lpstr>2016-10-13-Hum1 - SO 01 Hala</vt:lpstr>
      <vt:lpstr>2016-10-14-Hum3 - SO 03 P...</vt:lpstr>
      <vt:lpstr>2016-10-14-Hum4 - SO 04 Z...</vt:lpstr>
      <vt:lpstr>2017-06-14-Hum5 - SO 05 S...</vt:lpstr>
      <vt:lpstr>2017-06-2017-Hum - VON - ...</vt:lpstr>
      <vt:lpstr>Pokyny pro vyplnění</vt:lpstr>
      <vt:lpstr>'2016-10-13-Hum1 - SO 01 Hala'!Názvy_tisku</vt:lpstr>
      <vt:lpstr>'2016-10-14-Hum2 - SO 02 D...'!Názvy_tisku</vt:lpstr>
      <vt:lpstr>'2016-10-14-Hum3 - SO 03 P...'!Názvy_tisku</vt:lpstr>
      <vt:lpstr>'2016-10-14-Hum4 - SO 04 Z...'!Názvy_tisku</vt:lpstr>
      <vt:lpstr>'2017-06-14-Hum5 - SO 05 S...'!Názvy_tisku</vt:lpstr>
      <vt:lpstr>'2017-06-2017-Hum - VON - ...'!Názvy_tisku</vt:lpstr>
      <vt:lpstr>'Rekapitulace stavby'!Názvy_tisku</vt:lpstr>
      <vt:lpstr>'2016-10-13-Hum1 - SO 01 Hala'!Oblast_tisku</vt:lpstr>
      <vt:lpstr>'2016-10-14-Hum2 - SO 02 D...'!Oblast_tisku</vt:lpstr>
      <vt:lpstr>'2016-10-14-Hum3 - SO 03 P...'!Oblast_tisku</vt:lpstr>
      <vt:lpstr>'2016-10-14-Hum4 - SO 04 Z...'!Oblast_tisku</vt:lpstr>
      <vt:lpstr>'2017-06-14-Hum5 - SO 05 S...'!Oblast_tisku</vt:lpstr>
      <vt:lpstr>'2017-06-2017-Hum - VON -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2017-08-02T07:31:22Z</dcterms:created>
  <dcterms:modified xsi:type="dcterms:W3CDTF">2017-08-03T10:15:32Z</dcterms:modified>
</cp:coreProperties>
</file>